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450" windowHeight="11460" tabRatio="603" activeTab="0"/>
  </bookViews>
  <sheets>
    <sheet name="ТИТУЛ ОТЧЕТА" sheetId="1" r:id="rId1"/>
    <sheet name="РАЗДЕЛ 1 " sheetId="2" r:id="rId2"/>
    <sheet name="РАЗДЕЛ 2" sheetId="3" r:id="rId3"/>
    <sheet name="РАЗДЕЛ 2 - ЦЕНЫ НА УСЛУГИ" sheetId="4" r:id="rId4"/>
    <sheet name="РАЗДЕЛ 3" sheetId="5" r:id="rId5"/>
  </sheets>
  <definedNames>
    <definedName name="_xlnm.Print_Titles" localSheetId="1">'РАЗДЕЛ 1 '!$1:$2</definedName>
    <definedName name="_xlnm.Print_Titles" localSheetId="2">'РАЗДЕЛ 2'!$1:$4</definedName>
    <definedName name="_xlnm.Print_Area" localSheetId="1">'РАЗДЕЛ 1 '!$A$1:$H$65</definedName>
    <definedName name="_xlnm.Print_Area" localSheetId="2">'РАЗДЕЛ 2'!$A$1:$J$145</definedName>
    <definedName name="_xlnm.Print_Area" localSheetId="4">'РАЗДЕЛ 3'!$A$1:$H$19</definedName>
    <definedName name="_xlnm.Print_Area" localSheetId="0">'ТИТУЛ ОТЧЕТА'!$A$1:$K$65</definedName>
  </definedNames>
  <calcPr fullCalcOnLoad="1"/>
</workbook>
</file>

<file path=xl/sharedStrings.xml><?xml version="1.0" encoding="utf-8"?>
<sst xmlns="http://schemas.openxmlformats.org/spreadsheetml/2006/main" count="1029" uniqueCount="701">
  <si>
    <t>№ п/п</t>
  </si>
  <si>
    <t>Наименование показателя</t>
  </si>
  <si>
    <t>Отчетные данные</t>
  </si>
  <si>
    <t>РАЗДЕЛ 1</t>
  </si>
  <si>
    <t>1</t>
  </si>
  <si>
    <t>2</t>
  </si>
  <si>
    <t>Перечень услуг (работ), которые оказываются потребителям за плату в случаях, предусмотренных нормативными правовыми (правовыми) актами, с указанием потребителей указанных услуг (работ)</t>
  </si>
  <si>
    <t>3</t>
  </si>
  <si>
    <t>4</t>
  </si>
  <si>
    <t>5</t>
  </si>
  <si>
    <t>Средняя заработная плата работников Учреждения</t>
  </si>
  <si>
    <t>РАЗДЕЛ 2</t>
  </si>
  <si>
    <t>6</t>
  </si>
  <si>
    <t>7</t>
  </si>
  <si>
    <t>8</t>
  </si>
  <si>
    <t>9</t>
  </si>
  <si>
    <t>10</t>
  </si>
  <si>
    <t>Общая сумма выставленных требований в возмещение ущерба по недостачам и хищениям материальных ценностей, денежных средств, а также от порчи материальных ценностей</t>
  </si>
  <si>
    <t>Суммы доходов, полученных Учреждением от оказания платных услуг (выполнения работ)</t>
  </si>
  <si>
    <t>Количество жалоб потребителей и принятые по результатам их рассмотрения меры</t>
  </si>
  <si>
    <t>РАЗДЕЛ 3</t>
  </si>
  <si>
    <t>Общая балансовая (остаточная) стоимость недвижимого имущества, находящегося у Учреждения на праве оперативного управления</t>
  </si>
  <si>
    <t>11</t>
  </si>
  <si>
    <t>12</t>
  </si>
  <si>
    <t>13</t>
  </si>
  <si>
    <t>14</t>
  </si>
  <si>
    <t>Общая балансовая (остаточная) стоимость недвижимого имущества, находящегося у Учреждения на праве оперативного управления и переданного в аренду</t>
  </si>
  <si>
    <t>Общая балансовая (остаточная) стоимость недвижимого имущества, находящегося у Учреждения на праве оперативного управления и переданного в безвозмездное пользование</t>
  </si>
  <si>
    <t>Общая балансовая (остаточная) стоимость движимого имущества, находящегося у Учреждения на праве оперативного управления</t>
  </si>
  <si>
    <t>Общая балансовая (остаточная) стоимость движимого имущества, находящегося у Учреждения на праве оперативного управления и переданного в аренду</t>
  </si>
  <si>
    <t>Общая балансовая (остаточная) стоимость движимого имущества, находящегося у Учреждения на праве оперативного управления и переданного в безвозмездное пользование</t>
  </si>
  <si>
    <t>Общая площадь объектов недвижимого имущества, находящегося у Учреждения на праве оперативного управления</t>
  </si>
  <si>
    <t>Общая площадь объектов недвижимого имущества, находящегося у Учреждения на праве оперативного управления и переданного в аренду</t>
  </si>
  <si>
    <t>Общая площадь объектов недвижимого имущества, находящегося у Учреждения на праве оперативного управления и переданного в безвозмездное пользование</t>
  </si>
  <si>
    <t>Количество объектов недвижимого имущества, находящегося у Учреждения на праве оперативного управления</t>
  </si>
  <si>
    <t>Объем средств, полученных в отчетном периоде от распоряжения в установленном порядке имуществом, находящимся у Учреждения на праве оперативного управления</t>
  </si>
  <si>
    <t>Общая балансовая (остаточная) стоимость недвижимого имущества, приобретенного учреждением в отчетном периоде за счет средств, выделенных Учреждению на указанные цели</t>
  </si>
  <si>
    <t>Общая балансовая (остаточная) стоимость недвижимого имущества, приобретенного Учреждением в отчетном периоде за счет доходов, полученных от платных услуг и иной приносящей доход деятельности</t>
  </si>
  <si>
    <t>Общая балансовая (остаточная) стоимость особо ценного движимого имущества, находящегося у Учреждения на праве оперативного управления</t>
  </si>
  <si>
    <t>На начало отчетного периода</t>
  </si>
  <si>
    <t>На конец отчетного периода</t>
  </si>
  <si>
    <t>О Т Ч Е Т</t>
  </si>
  <si>
    <t>Перечень разрешительных документов (с указанием номеров, даты выдачи и срока действия), на основании которых Учреждение осуществляет деятельность (свидетельство о государственной регистрации Учреждения, решение учредителя о создании Учреждения и другие разрешительные документы)</t>
  </si>
  <si>
    <t>Количество штатных единиц Учреждения (указываются данные о количественном составе и квалификации работников учреждения на начало и на конец отчетного периода, причины изменения количества штатных единиц Учреждения на конец отчетного периода)</t>
  </si>
  <si>
    <t xml:space="preserve">Общее количество потребителей, воспользовавшихся услугами (работами) учреждения (в том числе платными для потребителей) </t>
  </si>
  <si>
    <t>Причины отклонения</t>
  </si>
  <si>
    <t>3.</t>
  </si>
  <si>
    <t>Балансовая (остаточная) стоимость нефинансовых активов</t>
  </si>
  <si>
    <t>Изменение (увеличение/уменьшение в %)</t>
  </si>
  <si>
    <t>1.</t>
  </si>
  <si>
    <t>2.</t>
  </si>
  <si>
    <t>4.</t>
  </si>
  <si>
    <t>Дебиторская задолженность учреждения, всего</t>
  </si>
  <si>
    <t>Кредиторская задолженность, всего</t>
  </si>
  <si>
    <t>Причины отклонений</t>
  </si>
  <si>
    <t>Перечень  основных видов деятельности, которые Учреждение вправе осуществлять в соответствии с его учредительными документами</t>
  </si>
  <si>
    <t>Перечень  иных видов деятельности, не являющихся основными, которые Учреждение вправе осуществлять в соответствии с его учредительными документами</t>
  </si>
  <si>
    <t>Наименование услуги (работы)</t>
  </si>
  <si>
    <t>приказом</t>
  </si>
  <si>
    <t>1.1.</t>
  </si>
  <si>
    <t>1.2.</t>
  </si>
  <si>
    <t>1.3.</t>
  </si>
  <si>
    <t>и т.д.</t>
  </si>
  <si>
    <t>ОБЩИЕ СВЕДЕНИЯ ОБ УЧРЕЖДЕНИИ</t>
  </si>
  <si>
    <t>2.1</t>
  </si>
  <si>
    <t>2.2.</t>
  </si>
  <si>
    <t>2.3.</t>
  </si>
  <si>
    <t>4.1.</t>
  </si>
  <si>
    <t>4.2.</t>
  </si>
  <si>
    <t>4.3.</t>
  </si>
  <si>
    <t>Орган, выдавший разрешительный документ</t>
  </si>
  <si>
    <t>Дата выдачи разрешительного документа</t>
  </si>
  <si>
    <t>Номер разрешительного документа</t>
  </si>
  <si>
    <t>Срок действия разрешительного документа</t>
  </si>
  <si>
    <t>Серия и номер бланка разрешительного документа</t>
  </si>
  <si>
    <t>Наименование разрешительного документа и вид разрешенной деятельности</t>
  </si>
  <si>
    <t>Лицензии:</t>
  </si>
  <si>
    <t>4.2.1.</t>
  </si>
  <si>
    <t>4.2.2.</t>
  </si>
  <si>
    <t>Иные разрешительные документы:</t>
  </si>
  <si>
    <t>5.1.</t>
  </si>
  <si>
    <t>Наименование категории должностей персонала</t>
  </si>
  <si>
    <t>3.1.</t>
  </si>
  <si>
    <t>3.2.</t>
  </si>
  <si>
    <t>3.3.</t>
  </si>
  <si>
    <t>Свидетельство о государственной регистрации юридического лица</t>
  </si>
  <si>
    <t>Количество штатных единиц в соответствии с штатным расписанием  (с точностью до сотых)</t>
  </si>
  <si>
    <t>Количество фактически занятых работниками штатных единиц  (с точностью до сотых)</t>
  </si>
  <si>
    <t>ВСЕГО:</t>
  </si>
  <si>
    <t>5.1.1.</t>
  </si>
  <si>
    <t>5.1.2.</t>
  </si>
  <si>
    <t>5.1.3.</t>
  </si>
  <si>
    <t>5.2.1</t>
  </si>
  <si>
    <t>5.2.2.</t>
  </si>
  <si>
    <t>5.2.3.</t>
  </si>
  <si>
    <t>5.2.4.</t>
  </si>
  <si>
    <t>Сведения о штатной и фактической численности персонала</t>
  </si>
  <si>
    <t>Сведения об уровне квалификации персонала</t>
  </si>
  <si>
    <t>Сотрудники, имеющие среднее профессиональное образование</t>
  </si>
  <si>
    <t>Х</t>
  </si>
  <si>
    <t>Сотрудники, не имеющие профессионального образования</t>
  </si>
  <si>
    <t>в том числе руководителя учреждения</t>
  </si>
  <si>
    <t>6.1.</t>
  </si>
  <si>
    <t>6.1.1</t>
  </si>
  <si>
    <t>6.1.2.</t>
  </si>
  <si>
    <t>6.1.3.</t>
  </si>
  <si>
    <t>6.1.4.</t>
  </si>
  <si>
    <t>6.2.</t>
  </si>
  <si>
    <t>РЕЗУЛЬТАТ ДЕЯТЕЛЬНОСТИ УЧРЕЖДЕНИЯ</t>
  </si>
  <si>
    <t>Рост/сокращение   (в %)</t>
  </si>
  <si>
    <t>Начисленная среднемесячная оплата труда работников (в целом по Учреждению с учетом оплаты труда внешних совместителей), в рублях</t>
  </si>
  <si>
    <t>Отклонение</t>
  </si>
  <si>
    <t>Соотношение фонда оплаты руководителя к фонду оплаты работника в процентах</t>
  </si>
  <si>
    <t>6.3.</t>
  </si>
  <si>
    <t>6.4.</t>
  </si>
  <si>
    <t>Среднемесячная численность работающих в Учреждении по трудовому договору (с учетом внешних совместителей), чел.</t>
  </si>
  <si>
    <t>На конец предыдущего года (в руб.)</t>
  </si>
  <si>
    <t>в т.ч. в разрезе выплат за счет средств:</t>
  </si>
  <si>
    <t>бюджетной субсидии, предоставленной учреждению на возмещение нормативных затрат, связанных с выполнением государственного задания
(бюджетной сметы - для казенного учреждения)</t>
  </si>
  <si>
    <t>бюджетной субсидии, предоставленной учреждению на иные цели</t>
  </si>
  <si>
    <t>от сдачи в аренду имущества</t>
  </si>
  <si>
    <t>На конец отчетного года (в руб.)</t>
  </si>
  <si>
    <t>Сведения о дебиторской и кредиторской задолженности</t>
  </si>
  <si>
    <t>обязательного медицинского страхования</t>
  </si>
  <si>
    <t>в том числе нереальная к взысканию дебиторская задолженность (просроченная кредиторская задолженность)</t>
  </si>
  <si>
    <t>Всего</t>
  </si>
  <si>
    <t>Изменение (увеличение/уменьшение в рублях)</t>
  </si>
  <si>
    <t>4.1.1.</t>
  </si>
  <si>
    <t>4.1.2.</t>
  </si>
  <si>
    <t>4.1.3.</t>
  </si>
  <si>
    <t>4.1.4.</t>
  </si>
  <si>
    <t>4.1.5.</t>
  </si>
  <si>
    <t>4.2.3.</t>
  </si>
  <si>
    <t>4.2.5.</t>
  </si>
  <si>
    <t>5.</t>
  </si>
  <si>
    <t>Категории потребителей, воспользовавшихся услугами (работами)</t>
  </si>
  <si>
    <t>На конец предыдущего года</t>
  </si>
  <si>
    <t>На конец отчетного года</t>
  </si>
  <si>
    <t>в том числе физические лица, в чел.</t>
  </si>
  <si>
    <t>в том числе юридические лица и индивидуальные предприниматели, в лицах</t>
  </si>
  <si>
    <t>в том числе получивших услугу за плату</t>
  </si>
  <si>
    <t>6.</t>
  </si>
  <si>
    <t>Категории жалоб</t>
  </si>
  <si>
    <t>в том числе удовлетворенные, по которым приняты необходимые меры реагирования</t>
  </si>
  <si>
    <t>в том числе не удовлетворенные в связи с их необоснованностью</t>
  </si>
  <si>
    <r>
      <t xml:space="preserve">По поводу неудовлетворительной организации или качества оказания потребителю услуги (выполнения работы) </t>
    </r>
    <r>
      <rPr>
        <b/>
        <sz val="11"/>
        <rFont val="Times New Roman"/>
        <family val="1"/>
      </rPr>
      <t>на платной для потребителя основе</t>
    </r>
  </si>
  <si>
    <t>7.</t>
  </si>
  <si>
    <t>Суммы кассовых и плановых поступлений (с учетом возвратов) в разрезе поступлений, предусмотренных планом (ТОЛЬКО ДЛЯ БЮДЖЕТНЫХ УЧРЕЖДЕНИЙ)</t>
  </si>
  <si>
    <t>Плановое значение на отчетный год</t>
  </si>
  <si>
    <t>Кассовое поступление за отчетный год</t>
  </si>
  <si>
    <t>Выплаты средств (с учетом восстановленных кассовых выплат)</t>
  </si>
  <si>
    <t>Кассовые выплаты</t>
  </si>
  <si>
    <t>7.1.</t>
  </si>
  <si>
    <t>7.2.</t>
  </si>
  <si>
    <t>Из средств республиканского бюджета Республики Коми</t>
  </si>
  <si>
    <t>Из средств, поступающих от иной приносящей доход деятельности (в том числе от сдачи в аренду имущества)</t>
  </si>
  <si>
    <t>8.</t>
  </si>
  <si>
    <t>Не исполнено (в рублях)</t>
  </si>
  <si>
    <t xml:space="preserve">Процент исполнения </t>
  </si>
  <si>
    <t>Показатели кассового исполнения бюджетной сметы учреждения и показатели доведенных учреждению лимитов бюджетных обязательств (ТОЛЬКО ДЛЯ КАЗЕННЫХ УЧРЕЖДЕНИЙ)</t>
  </si>
  <si>
    <t>Кассовое исполнение (в рублях)</t>
  </si>
  <si>
    <t>Лимиты бюджетных обязательств, доведенные учреждению (в рублях)</t>
  </si>
  <si>
    <t>ВСЕГО, в том числе:</t>
  </si>
  <si>
    <t>8.2.</t>
  </si>
  <si>
    <t>8.3.</t>
  </si>
  <si>
    <t>9.</t>
  </si>
  <si>
    <t>Цены (тарифы) на платные услуги (работы) , оказываемые потребителям (в динамике в течение отчетного периода)</t>
  </si>
  <si>
    <t>Утвержденная руководителем учреждения цена (тариф) на платную услугу (работу) на 01 января отчетного года</t>
  </si>
  <si>
    <t>Утвержденная руководителем учреждения цена (тариф) на платную услугу (работу) на 31 декабря отчетного года</t>
  </si>
  <si>
    <t>Изменение цены (тарифа), в процентах</t>
  </si>
  <si>
    <t>9.1.</t>
  </si>
  <si>
    <t>9.2.</t>
  </si>
  <si>
    <t>9.3.</t>
  </si>
  <si>
    <t>9.4.</t>
  </si>
  <si>
    <t>ОБ ИСПОЛЬЗОВАНИИ ИМУЩЕСТВА, ЗАКРЕПЛЕННОГО ЗА УЧРЕЖДЕНИЕМ</t>
  </si>
  <si>
    <t>Единица измерения</t>
  </si>
  <si>
    <t>СОГЛАСОВАНО</t>
  </si>
  <si>
    <t>УТВЕРЖДАЮ</t>
  </si>
  <si>
    <t>Министр здравоохранения Республики Коми</t>
  </si>
  <si>
    <t>(подпись)</t>
  </si>
  <si>
    <t>(Ф.И.О.)</t>
  </si>
  <si>
    <t>(Должность руководителя бюджетного (казенного) учреждения)</t>
  </si>
  <si>
    <t>(наименование учреждения - составителя Отчета)</t>
  </si>
  <si>
    <t>Министерство здравоохранения Республики Коми</t>
  </si>
  <si>
    <t>Учредитель:</t>
  </si>
  <si>
    <t>Правительство Республики Коми</t>
  </si>
  <si>
    <t xml:space="preserve">Юридический адрес учреждения: </t>
  </si>
  <si>
    <t>Адреса фактического местонахождения:</t>
  </si>
  <si>
    <t>ИНН</t>
  </si>
  <si>
    <t>КПП</t>
  </si>
  <si>
    <t>ОГРН</t>
  </si>
  <si>
    <t>Главный бухгалтер учреждения</t>
  </si>
  <si>
    <t>Исполнитель (составитель отчета)</t>
  </si>
  <si>
    <t>Ф.И.О. руководителя:</t>
  </si>
  <si>
    <t>Ф.И.О. главного бухгалтера:</t>
  </si>
  <si>
    <t>Министерства здравоохранения Республики Коми</t>
  </si>
  <si>
    <t>Код по ОКВЭД</t>
  </si>
  <si>
    <t>Категория потребителей услуг (работ)</t>
  </si>
  <si>
    <t>ТОЛЬКО ДЛЯ БЮДЖЕТНЫХ УЧРЕЖДЕНИЙ:</t>
  </si>
  <si>
    <t>бюджетных инвестиций</t>
  </si>
  <si>
    <t>поступающих от оказания услуг (выполнения работ), предоставление которых для физических и юридических лиц осуществляется на платной основе</t>
  </si>
  <si>
    <t>4.1.6.</t>
  </si>
  <si>
    <t>поступающих от иной приносящей доход деятельности</t>
  </si>
  <si>
    <t>4.1.7.</t>
  </si>
  <si>
    <t>одноканального финансирования через систему обязательного медицинского страхования</t>
  </si>
  <si>
    <t>4.2.7.</t>
  </si>
  <si>
    <t>4.2.8.</t>
  </si>
  <si>
    <t>о результатах деятельности бюджетного (казенного) учреждения Республики</t>
  </si>
  <si>
    <t xml:space="preserve">Коми, функции и полномочия учредителя которого  осуществляет </t>
  </si>
  <si>
    <t xml:space="preserve"> и об использовании  закрепленного за ним государственного имущества</t>
  </si>
  <si>
    <t>Министерство здравоохранения Республики Коми,</t>
  </si>
  <si>
    <t>(приложение № 1)</t>
  </si>
  <si>
    <t>Поступление средств (с учетом возвратов)</t>
  </si>
  <si>
    <t>обязательного медицинского страхования (ВСЕГО), в том числе:</t>
  </si>
  <si>
    <t>4.1.7.1</t>
  </si>
  <si>
    <t>Из средств обязательного медицинского страхования, включая средства одноканального финансирования</t>
  </si>
  <si>
    <t>от «23» мая 2011 г. № 5/173</t>
  </si>
  <si>
    <t>Основание для взимания платы</t>
  </si>
  <si>
    <t>Среднесписочная численность работающих в Учреждении по трудовому договору по основному месту работы (без учета внешних совместителей), чел.</t>
  </si>
  <si>
    <t>Государственный орган, осуществляющий функции учредителя:</t>
  </si>
  <si>
    <t>Сведения об исполнении государственного задания на оказание государственных услуг (выполнение работ) (для бюджетных, а также казенных учреждений, которым в соответствии с решением органа, осуществляющего полномочия учредителя, сформировано государственное задание)</t>
  </si>
  <si>
    <t>8.1.1.</t>
  </si>
  <si>
    <t>8.1.2.</t>
  </si>
  <si>
    <t>8.1.3.</t>
  </si>
  <si>
    <t>8.2.1.</t>
  </si>
  <si>
    <t>8.2.2.</t>
  </si>
  <si>
    <t>8.2.3.</t>
  </si>
  <si>
    <t>8.3.1.</t>
  </si>
  <si>
    <t>8.3.2.</t>
  </si>
  <si>
    <t>8.3.3.</t>
  </si>
  <si>
    <t>9.5.</t>
  </si>
  <si>
    <t>9.6.</t>
  </si>
  <si>
    <t>9.7.</t>
  </si>
  <si>
    <t>9.8.</t>
  </si>
  <si>
    <t>9.9.</t>
  </si>
  <si>
    <t>9.10.</t>
  </si>
  <si>
    <t>9.11.</t>
  </si>
  <si>
    <t>9.12.</t>
  </si>
  <si>
    <t>9.13.</t>
  </si>
  <si>
    <t>10.</t>
  </si>
  <si>
    <t>10.1</t>
  </si>
  <si>
    <t>10.2</t>
  </si>
  <si>
    <t>10.3</t>
  </si>
  <si>
    <t>10.4</t>
  </si>
  <si>
    <t>Наименование государственной услуги</t>
  </si>
  <si>
    <t>Вариант предоставления услуги</t>
  </si>
  <si>
    <t>Значение, утвержденное в государственном задании на отчетный финансовый год</t>
  </si>
  <si>
    <t>Фактическое значение за отчетный период</t>
  </si>
  <si>
    <t>Характеристика причин отклонения от запланированных значений</t>
  </si>
  <si>
    <t>Источник(и) информации о фактическом значении показателя</t>
  </si>
  <si>
    <t xml:space="preserve">единица измерения </t>
  </si>
  <si>
    <t>%  выполнения</t>
  </si>
  <si>
    <t>Объемы оказываемой государственной услуги</t>
  </si>
  <si>
    <t>Качество  оказываемой государственной услуги</t>
  </si>
  <si>
    <t xml:space="preserve">Единица измерения </t>
  </si>
  <si>
    <t>Нормативное основание предоставления услуги (работы)</t>
  </si>
  <si>
    <t>4.3.1.</t>
  </si>
  <si>
    <t>4.3.2.</t>
  </si>
  <si>
    <t>Сотрудники, имеющие ученую степень, всего:</t>
  </si>
  <si>
    <t>в том числе, медицинский персонал</t>
  </si>
  <si>
    <t>в том числе лица, имеющие медицинское образование</t>
  </si>
  <si>
    <t xml:space="preserve">Сотрудники, имеющие высшее профессиональное образование, всего: </t>
  </si>
  <si>
    <t xml:space="preserve">Количество физических лиц, имеющих соответствующий уровень квалификации </t>
  </si>
  <si>
    <t>Остаток средств на начало года (справочно)</t>
  </si>
  <si>
    <t>8.1.2.1.</t>
  </si>
  <si>
    <t>8.1.2.2.</t>
  </si>
  <si>
    <t xml:space="preserve">Субсидия на иные цели (целевая субсидия), всего, в т.ч. по направлениям: </t>
  </si>
  <si>
    <t>8.1.2.2.1.</t>
  </si>
  <si>
    <t>8.1.2.2.2.</t>
  </si>
  <si>
    <t>Остаток средств на конец года (справочно)</t>
  </si>
  <si>
    <t>8.2.2. 1</t>
  </si>
  <si>
    <t>8.3.2.1.</t>
  </si>
  <si>
    <t>руб.</t>
  </si>
  <si>
    <t>кв. м.</t>
  </si>
  <si>
    <t>шт.</t>
  </si>
  <si>
    <t>в том числе по источникам поступления средств :</t>
  </si>
  <si>
    <t>КОСГУ (справочно)</t>
  </si>
  <si>
    <t>к приказу</t>
  </si>
  <si>
    <t>Министерства здравоохранения</t>
  </si>
  <si>
    <t xml:space="preserve"> Республики Коми</t>
  </si>
  <si>
    <t>«УТВЕРЖДЕН</t>
  </si>
  <si>
    <t>»</t>
  </si>
  <si>
    <t>______________________________________________________</t>
  </si>
  <si>
    <t>ПРИЛОЖЕНИЕ № 1</t>
  </si>
  <si>
    <t>от «12» марта 2014 г. № 3/75</t>
  </si>
  <si>
    <t>доходы от оказания платных услуг                                                                                                             130</t>
  </si>
  <si>
    <t>поступления по родовым сертификатам                                                                                                  130</t>
  </si>
  <si>
    <t>8.2.2. 2</t>
  </si>
  <si>
    <t>8.2.2. 3</t>
  </si>
  <si>
    <t>8.2.2. 4</t>
  </si>
  <si>
    <t>8.2.2. 5</t>
  </si>
  <si>
    <t>8.2.2. 6</t>
  </si>
  <si>
    <t>8.2.2. 7</t>
  </si>
  <si>
    <t>8.2.2. 8</t>
  </si>
  <si>
    <t>8.2.2. 9</t>
  </si>
  <si>
    <t>8.2.2. 10</t>
  </si>
  <si>
    <t>8.2.2. 11</t>
  </si>
  <si>
    <t>8.2.2. 12</t>
  </si>
  <si>
    <t>8.2.2. 13</t>
  </si>
  <si>
    <t>8.2.2. 14</t>
  </si>
  <si>
    <t>прочие доходы</t>
  </si>
  <si>
    <t>8.3.2.2</t>
  </si>
  <si>
    <t>8.3.2.3</t>
  </si>
  <si>
    <t>8.3.2.4</t>
  </si>
  <si>
    <t>8.3.2.5</t>
  </si>
  <si>
    <t>8.3.2.6</t>
  </si>
  <si>
    <t>8.3.2.7</t>
  </si>
  <si>
    <t>8.3.2.8</t>
  </si>
  <si>
    <t>8.3.2.9</t>
  </si>
  <si>
    <t>8.3.2.10</t>
  </si>
  <si>
    <t>8.3.2.11</t>
  </si>
  <si>
    <t xml:space="preserve">Государственное бюджетное учреждение здравоохранения Республики Коми  "СЫКТЫВДИНСКАЯ ЦЕНТРАЛЬНАЯ РАЙОННАЯ БОЛЬНИЦА"  </t>
  </si>
  <si>
    <t>С.А.Разладин</t>
  </si>
  <si>
    <t>О.А.Пименова</t>
  </si>
  <si>
    <t>телефон исполнителя: 8 (2130) 7-10-93</t>
  </si>
  <si>
    <t>e-mail:ekonomistcrb@mail.ru</t>
  </si>
  <si>
    <t>Медицинская деятельность организаций муниципальной организации муниципальной и частной систем здравоохранения ( за исключением деятельности по оказанию высокотехнологичной медицинской деятельности)</t>
  </si>
  <si>
    <t>85.11.1</t>
  </si>
  <si>
    <t>в том числе по категории: врачи</t>
  </si>
  <si>
    <t>в том числе по категории: средний медперсонал</t>
  </si>
  <si>
    <t>в том числе по категории: младший медперсонал</t>
  </si>
  <si>
    <t>врачи</t>
  </si>
  <si>
    <t>средний медперсонал</t>
  </si>
  <si>
    <t>прочие</t>
  </si>
  <si>
    <t>младший медперсонал</t>
  </si>
  <si>
    <t>6.1.5</t>
  </si>
  <si>
    <t>5.1.2.1</t>
  </si>
  <si>
    <t>5.1.2.2.</t>
  </si>
  <si>
    <t>5.1.4.</t>
  </si>
  <si>
    <t>5.1.4.1</t>
  </si>
  <si>
    <t>Прием (осмотр, консультация) врача-терапевта</t>
  </si>
  <si>
    <t>Профилактический прием (осмотр, консультация) врача-терапевта</t>
  </si>
  <si>
    <t>Вызов на дом</t>
  </si>
  <si>
    <t>Прием (осмотр, консультация) врача-дерматовенеролога</t>
  </si>
  <si>
    <t>Профилактический прием (осмотр, консультация) врача-дерматовенеролога</t>
  </si>
  <si>
    <t>Прием (осмотр, консультация) врача-хирурга</t>
  </si>
  <si>
    <t>Профилактический прием (осмотр, консультация) врача-хирурга</t>
  </si>
  <si>
    <t>Прием (осмотр, консультация) врача-отоларинголога</t>
  </si>
  <si>
    <t>Профилактический прием (осмотр, консультация) врача-отоларинголога</t>
  </si>
  <si>
    <t>Прием (осмотр, консультация) врача-офтальмолога</t>
  </si>
  <si>
    <t>Профилактический прием (осмотр, консультация) врача-офтальмолога</t>
  </si>
  <si>
    <t>Прием (осмотр, консультация) врача-невролога</t>
  </si>
  <si>
    <t>Профилактический прием (осмотр, консультация) врача-невролога</t>
  </si>
  <si>
    <t>Прием (осмотр, консультация) врача-детского-невролога</t>
  </si>
  <si>
    <t>Прием (осмотр, консультация) врача-психиатра</t>
  </si>
  <si>
    <t>Профилактический прием (осмотр, консультация) врача-психиатра</t>
  </si>
  <si>
    <t>Прием (осмотр, консультация) врача-психиатра-нарколога</t>
  </si>
  <si>
    <t>Профилактический прием (осмотр, консультация) врача-психиатра-нарколога</t>
  </si>
  <si>
    <t>Фармакоблокада</t>
  </si>
  <si>
    <t>Прием (осмотр, консультация) врача-фтизиатра</t>
  </si>
  <si>
    <t>Профилактический прием (осмотр, консультация) врача-фтизиатра</t>
  </si>
  <si>
    <t>Прием (осмотр, консультация) врача-педиатра</t>
  </si>
  <si>
    <t>Выезд на дом</t>
  </si>
  <si>
    <t>Профилактический прием врача-стоматолога (первичный осмотр полости рта)</t>
  </si>
  <si>
    <t>Флюорография легких</t>
  </si>
  <si>
    <t>Рентгенография придаточных пазух носа</t>
  </si>
  <si>
    <t>Рентгенография зубов с помощью пленки</t>
  </si>
  <si>
    <t>Рентгенография нижней челюсти</t>
  </si>
  <si>
    <t>Рентгенография верхней челюсти</t>
  </si>
  <si>
    <t>Рентгенография всего таза</t>
  </si>
  <si>
    <t>Рентгенография ключицы</t>
  </si>
  <si>
    <t>Рентгенография лопатки</t>
  </si>
  <si>
    <t>Рентгенография мягких тканей лица</t>
  </si>
  <si>
    <t xml:space="preserve">Ультразвуковое исследование селезенки </t>
  </si>
  <si>
    <t>Ультразвуковое исследование печени</t>
  </si>
  <si>
    <t>Ультразвуковое исследование желчного пузыря</t>
  </si>
  <si>
    <t>Ультразвуковое исследование поджелудочной железы</t>
  </si>
  <si>
    <t xml:space="preserve">Ультразвуковое исследование матки и придатков </t>
  </si>
  <si>
    <t>Ультразвуковое исследование молочных желез</t>
  </si>
  <si>
    <t>Ультразвуковое исследование простаты</t>
  </si>
  <si>
    <t xml:space="preserve">Ультразвуковое исследование мошонки (яички, придатки) </t>
  </si>
  <si>
    <t xml:space="preserve">Ультразвуковое исследование щитовидной железы </t>
  </si>
  <si>
    <t>Ультразвуковое исследование надпочечников</t>
  </si>
  <si>
    <t xml:space="preserve">Ультразвуковое исследование почек </t>
  </si>
  <si>
    <t>Ультразвуковое исследование мочевого пузыря</t>
  </si>
  <si>
    <t>Эхокардиография</t>
  </si>
  <si>
    <t>Ультразвуковое исследование плода</t>
  </si>
  <si>
    <t>Дарсонвааль кожи</t>
  </si>
  <si>
    <t>Токи ультравысокой частоты на кожу</t>
  </si>
  <si>
    <t>Озокеритотерапия заболеваний периферической нервной системы</t>
  </si>
  <si>
    <t>Парафинотерапия заболеваний периферической нервной системы</t>
  </si>
  <si>
    <t>Гальванотерапия при заболеваниях периферической нервной системы</t>
  </si>
  <si>
    <t>Миоэлектростимуляция</t>
  </si>
  <si>
    <t>Электрофорез лекарственных препаратов при костной патологии</t>
  </si>
  <si>
    <t>Переменное магнитное поле при заболеваниях женских половых органов</t>
  </si>
  <si>
    <t>Массаж головы, лица, плечного сустава, сустава, кисти, предплечья, мышц передней брюшной стенки, коленного сустава, стопы, голени, точечный массаж</t>
  </si>
  <si>
    <t>Массаж воротниковой зоны, верхней конечности, спины, поясницы, спины до основания крестца, шейно-грудного отдела</t>
  </si>
  <si>
    <t>Массаж верхней конечности, предплечья и области лопатки, поясницы, спины до основания крестца, шейно-грудного отдела</t>
  </si>
  <si>
    <t>Массаж области грудной клетки, области позвоночника, нижней конечеости и поясницы</t>
  </si>
  <si>
    <t>Сегментарный массаж шейно-грудного отдела позвоночника</t>
  </si>
  <si>
    <t>Профилактический осмотр (осмотр, консультация) врача-акушер-гинеколога</t>
  </si>
  <si>
    <t>Прием (осмотр, консультация) врача-акушер-гинеколога</t>
  </si>
  <si>
    <t>Вызов врача на дом</t>
  </si>
  <si>
    <t>Введение ВМС</t>
  </si>
  <si>
    <t>Экстракция ВМС -за нити</t>
  </si>
  <si>
    <t>Экстракция ВМС- крючком</t>
  </si>
  <si>
    <t>Аспирационная биопсия эндометрия</t>
  </si>
  <si>
    <t>Биопсия шейки матки</t>
  </si>
  <si>
    <t>Биопсия шейки матки- прицельная</t>
  </si>
  <si>
    <t>Диатермокоагуляция шейки матки</t>
  </si>
  <si>
    <t>Диатермоконизация шейки матки</t>
  </si>
  <si>
    <t>Внутриматочное орошение лечебными травами</t>
  </si>
  <si>
    <t>Удаление папилом наружных половых органов
-хирургическим методом</t>
  </si>
  <si>
    <t>Удаление папилом наружных половых органов-д/экоцизия</t>
  </si>
  <si>
    <t>Удаление (прижигание) кондилом наружных половых органов (единичных)</t>
  </si>
  <si>
    <t>Расширенная кольпоскопия</t>
  </si>
  <si>
    <t>Цуг- биопсия эндометрия</t>
  </si>
  <si>
    <t>Мини аборт</t>
  </si>
  <si>
    <t>ЭКГ профосмотр</t>
  </si>
  <si>
    <t>Общий анализ крови</t>
  </si>
  <si>
    <t>Краткий анализ крови</t>
  </si>
  <si>
    <t>Исследование уровня тромбоцитов в крови</t>
  </si>
  <si>
    <t>Соотношение  лейкоцитов  в  крови  (подсчет  формулы крови)</t>
  </si>
  <si>
    <t>Исследование уровня ретикулоцитов в крови</t>
  </si>
  <si>
    <t>Оценка гематокрита</t>
  </si>
  <si>
    <t>Исследование уровня общего белка в крови</t>
  </si>
  <si>
    <t>Исследование уровня мочевины в крови</t>
  </si>
  <si>
    <t>Исследование уровня креатинина в крови</t>
  </si>
  <si>
    <t>Исследование уровня глюкозы в крови</t>
  </si>
  <si>
    <t>Исследование общего билирубина в крови</t>
  </si>
  <si>
    <t>Исследование уровня общих липидов в крови</t>
  </si>
  <si>
    <t>Исследование уровня нейтральных жиров и триглицеридов плазмы крови</t>
  </si>
  <si>
    <t>Исследование уровня холестерина в крови</t>
  </si>
  <si>
    <t>Исследование уровня  бета - липопротеинов  (низкой плотности) в крови</t>
  </si>
  <si>
    <t>Исследование уровня аспарат - трансаминазы в крови</t>
  </si>
  <si>
    <t>Исследование уровня аланин - трансаминазы в крови</t>
  </si>
  <si>
    <t>Исследование уровня амилазы в крови</t>
  </si>
  <si>
    <t>Исследование кала на гельминты и простейшие</t>
  </si>
  <si>
    <t>Соскоб на энтеробиоз</t>
  </si>
  <si>
    <t>Микроскопическое исследование влагалищных мазков</t>
  </si>
  <si>
    <t>Общий анализ мочи</t>
  </si>
  <si>
    <t>Определение основных групп крови (А, В, 0) и резус принадлежности</t>
  </si>
  <si>
    <t>Исследование времени кровотечения</t>
  </si>
  <si>
    <t>Реакция Вассермана (RW)</t>
  </si>
  <si>
    <t>Т3-трийодтиронин /свободный,общий/</t>
  </si>
  <si>
    <t>Т4-тироксин /свободный,общий/</t>
  </si>
  <si>
    <t>ТТГ-тиреотропный гормон</t>
  </si>
  <si>
    <t>АТ к ТГ (антитела к тиреоглобулину)</t>
  </si>
  <si>
    <t>АТ к ТПО (антитела к териопероксидазе)</t>
  </si>
  <si>
    <t>ПСА свободный</t>
  </si>
  <si>
    <t>РЭА (раково-эмбрион протеин)</t>
  </si>
  <si>
    <t>СА 125</t>
  </si>
  <si>
    <t>Определение АТ к АГ  лямблий (суммарныеАТ)</t>
  </si>
  <si>
    <t>Определение АТ к АГ  лямблий (АТ класса М)</t>
  </si>
  <si>
    <t>Обнаружение хламидий методом ИФА</t>
  </si>
  <si>
    <t>Обнаружение уреплазм методом ИФА</t>
  </si>
  <si>
    <t>Обнаружение микоплазм методом ИФА</t>
  </si>
  <si>
    <t>Исследование крови на HBsAg методом ИФА</t>
  </si>
  <si>
    <t>Исследование крови на анти-HCV методом ИФА</t>
  </si>
  <si>
    <t>Исследование крови на суммарные АТ к Аг Treponema pall. методом ИФА (сифилис)</t>
  </si>
  <si>
    <t>Освидетельствование водителей- за посещение</t>
  </si>
  <si>
    <t>Освидетельствование водителей- в месяц</t>
  </si>
  <si>
    <t>Выдача справок, копий медицинских документов, бланк водительский</t>
  </si>
  <si>
    <t xml:space="preserve">                                   </t>
  </si>
  <si>
    <t>бесрочно</t>
  </si>
  <si>
    <t>Министерство здравоохранения РК</t>
  </si>
  <si>
    <t>Разрешение на право оказания  платных медицинских услуг населению</t>
  </si>
  <si>
    <t>N 61</t>
  </si>
  <si>
    <t>кол-во посещ.</t>
  </si>
  <si>
    <t>данные статотчетности</t>
  </si>
  <si>
    <t>-</t>
  </si>
  <si>
    <t>средства  омс</t>
  </si>
  <si>
    <t>гр.4 - гр.3</t>
  </si>
  <si>
    <t>гр.4 / гр.3 * 100% -100%</t>
  </si>
  <si>
    <t>5.1.2</t>
  </si>
  <si>
    <t>5.2.</t>
  </si>
  <si>
    <t>5.2.1.</t>
  </si>
  <si>
    <t>8.1.2.1.1.</t>
  </si>
  <si>
    <t>10.5</t>
  </si>
  <si>
    <t>10.6</t>
  </si>
  <si>
    <t>10.7</t>
  </si>
  <si>
    <t>10.8</t>
  </si>
  <si>
    <t>10.9</t>
  </si>
  <si>
    <t>10.10</t>
  </si>
  <si>
    <t>10.11</t>
  </si>
  <si>
    <t>10.12</t>
  </si>
  <si>
    <t>10.13</t>
  </si>
  <si>
    <t>10.14</t>
  </si>
  <si>
    <t>10.15</t>
  </si>
  <si>
    <t>10.16</t>
  </si>
  <si>
    <t>10.17</t>
  </si>
  <si>
    <t>10.18</t>
  </si>
  <si>
    <t>10.19</t>
  </si>
  <si>
    <t>10.20</t>
  </si>
  <si>
    <t>10.21</t>
  </si>
  <si>
    <t>10.22</t>
  </si>
  <si>
    <t>10.23</t>
  </si>
  <si>
    <t>10.24</t>
  </si>
  <si>
    <t>10.25</t>
  </si>
  <si>
    <t>10.26</t>
  </si>
  <si>
    <t>10.27</t>
  </si>
  <si>
    <t>10.28</t>
  </si>
  <si>
    <t>10.29</t>
  </si>
  <si>
    <t>10.30</t>
  </si>
  <si>
    <t>10.31</t>
  </si>
  <si>
    <t>10.32</t>
  </si>
  <si>
    <t>10.33</t>
  </si>
  <si>
    <t>10.34</t>
  </si>
  <si>
    <t>10.35</t>
  </si>
  <si>
    <t>10.36</t>
  </si>
  <si>
    <t>10.37</t>
  </si>
  <si>
    <t>10.38</t>
  </si>
  <si>
    <t>10.39</t>
  </si>
  <si>
    <t>10.40</t>
  </si>
  <si>
    <t>10.41</t>
  </si>
  <si>
    <t>10.42</t>
  </si>
  <si>
    <t>10.43</t>
  </si>
  <si>
    <t>10.44</t>
  </si>
  <si>
    <t>10.45</t>
  </si>
  <si>
    <t>10.46</t>
  </si>
  <si>
    <t>10.47</t>
  </si>
  <si>
    <t>10.48</t>
  </si>
  <si>
    <t>10.49</t>
  </si>
  <si>
    <t>10.50</t>
  </si>
  <si>
    <t>10.51</t>
  </si>
  <si>
    <t>10.52</t>
  </si>
  <si>
    <t>10.53</t>
  </si>
  <si>
    <t>10.54</t>
  </si>
  <si>
    <t>10.55</t>
  </si>
  <si>
    <t>10.56</t>
  </si>
  <si>
    <t>10.57</t>
  </si>
  <si>
    <t>10.58</t>
  </si>
  <si>
    <t>10.59</t>
  </si>
  <si>
    <t>10.60</t>
  </si>
  <si>
    <t>10.61</t>
  </si>
  <si>
    <t>10.62</t>
  </si>
  <si>
    <t>10.63</t>
  </si>
  <si>
    <t>10.64</t>
  </si>
  <si>
    <t>10.65</t>
  </si>
  <si>
    <t>10.66</t>
  </si>
  <si>
    <t>10.67</t>
  </si>
  <si>
    <t>10.68</t>
  </si>
  <si>
    <t>10.69</t>
  </si>
  <si>
    <t>10.70</t>
  </si>
  <si>
    <t>10.71</t>
  </si>
  <si>
    <t>10.72</t>
  </si>
  <si>
    <t>10.73</t>
  </si>
  <si>
    <t>10.74</t>
  </si>
  <si>
    <t>10.75</t>
  </si>
  <si>
    <t>10.76</t>
  </si>
  <si>
    <t>10.77</t>
  </si>
  <si>
    <t>10.78</t>
  </si>
  <si>
    <t>10.79</t>
  </si>
  <si>
    <t>10.80</t>
  </si>
  <si>
    <t>10.81</t>
  </si>
  <si>
    <t>10.82</t>
  </si>
  <si>
    <t>10.83</t>
  </si>
  <si>
    <t>10.84</t>
  </si>
  <si>
    <t>10.85</t>
  </si>
  <si>
    <t>10.86</t>
  </si>
  <si>
    <t>10.87</t>
  </si>
  <si>
    <t>10.88</t>
  </si>
  <si>
    <t>10.89</t>
  </si>
  <si>
    <t>10.90</t>
  </si>
  <si>
    <t>10.91</t>
  </si>
  <si>
    <t>10.100</t>
  </si>
  <si>
    <t>10.101</t>
  </si>
  <si>
    <t>10.102</t>
  </si>
  <si>
    <t>10.103</t>
  </si>
  <si>
    <t>10.104</t>
  </si>
  <si>
    <t>10.105</t>
  </si>
  <si>
    <t>10.106</t>
  </si>
  <si>
    <t>10.107</t>
  </si>
  <si>
    <t>10.108</t>
  </si>
  <si>
    <t>10.109</t>
  </si>
  <si>
    <t>10.110</t>
  </si>
  <si>
    <t>10.111</t>
  </si>
  <si>
    <t>10.112</t>
  </si>
  <si>
    <t>10.113</t>
  </si>
  <si>
    <t>10.114</t>
  </si>
  <si>
    <t>10.115</t>
  </si>
  <si>
    <t>10.116</t>
  </si>
  <si>
    <t>10.117</t>
  </si>
  <si>
    <t>10.118</t>
  </si>
  <si>
    <t>10.119</t>
  </si>
  <si>
    <t>10.120</t>
  </si>
  <si>
    <t>10.121</t>
  </si>
  <si>
    <t>10.122</t>
  </si>
  <si>
    <t>10.123</t>
  </si>
  <si>
    <t>10.124</t>
  </si>
  <si>
    <t>10.125</t>
  </si>
  <si>
    <t>10.126</t>
  </si>
  <si>
    <t>10.127</t>
  </si>
  <si>
    <t>10.128</t>
  </si>
  <si>
    <t>10.129</t>
  </si>
  <si>
    <t>10.130</t>
  </si>
  <si>
    <t>10.131</t>
  </si>
  <si>
    <t>10.132</t>
  </si>
  <si>
    <t>10.133</t>
  </si>
  <si>
    <t>10.134</t>
  </si>
  <si>
    <t>10.135</t>
  </si>
  <si>
    <t>10.136</t>
  </si>
  <si>
    <t>10.137</t>
  </si>
  <si>
    <t>единица  измерения</t>
  </si>
  <si>
    <t>8.1.2.1.2.</t>
  </si>
  <si>
    <t>8.1.2.1.3.</t>
  </si>
  <si>
    <t>Субсидия на выполнение государственного задания, в т.ч. По направлениям</t>
  </si>
  <si>
    <t>Организаци  оказания гражданам медицинской помощи в рамках ТПГГ</t>
  </si>
  <si>
    <t>Совершенствование организации медицинской помощи детям в общеобразовательных учреждениях</t>
  </si>
  <si>
    <t>Развитие участковой службы,института врача общей практики,домовых хозяйств</t>
  </si>
  <si>
    <t>Субсидия на иные цели (приобретение основных средств в рамках мероприятий, направленных на поддержание  и сохранение здорового поколения)</t>
  </si>
  <si>
    <t>8.1.2.2.3.</t>
  </si>
  <si>
    <t>8.1.2.2.4.</t>
  </si>
  <si>
    <t xml:space="preserve">Субсидия на иные цели (проведение мероприятий,за исключением приобретения основных средств, направленных напредупреждение и борьбу с соцзначимыми заболеваниями)),: </t>
  </si>
  <si>
    <t>8.1.2.2.5.</t>
  </si>
  <si>
    <t>8.1.2.2.6.</t>
  </si>
  <si>
    <t>8.1.2.2.7.</t>
  </si>
  <si>
    <t>8.1.2.2.8.</t>
  </si>
  <si>
    <t>8.1.2.2.9.</t>
  </si>
  <si>
    <t>8.1.2.2.10.</t>
  </si>
  <si>
    <t>8.1.2.2.11.</t>
  </si>
  <si>
    <t>8.1.2.2.12.</t>
  </si>
  <si>
    <t xml:space="preserve">Субсидия на иные цели (проведение капитального ремонта учреждений здравоохранения в рамках реализации программы "Модернизация здравоохранения Республики Коми на 2011-2012 годы" в части укрепления материально -технической базы учреждений здравоохранения за счет средств республиканского бюджета Республики Коми )),: </t>
  </si>
  <si>
    <t xml:space="preserve">Субсидия на иные цели (проведение мероприятий,за исключением приобретения основных средств и проведения капитального ремонта недвижимого имущества, в рамках ведемственной целевой программы "Здоровое поколение (2010-2013 годы)),: </t>
  </si>
  <si>
    <t xml:space="preserve">Субсидия на иные цели ( закупки оборудования и расходных материалов для неонатального и аудиологического скрининга),: </t>
  </si>
  <si>
    <t xml:space="preserve">Субсидия на иные цели (проведение мероприятий,за исключением приобретения основных средств и проведения капитального ремонта недвижимого имущества, в рамках ведемственной целевой программы "Предупреждение и борьба с социально-значимыми заболеваниями (2010-2012 годы),: </t>
  </si>
  <si>
    <t xml:space="preserve">Субсидия на иные цели (проведение мероприятий,за исключением приобретения основных средств и проведения капитального ремонта недвижимого имущества, в рамках ведемственной целевой программы "Повышение эффективности деятельности учреждений государственной системы здравоохранения Республики Коми (2011-2012 годы),: </t>
  </si>
  <si>
    <t xml:space="preserve">Субсидия на иные цели (проведение капитального ремонта учреждений здравоохранения в рамках реализации программы "Модернизация здравоохранения Республики Коми на 2011-2012 годы" в части укрепления материально -технической базы учреждений здравоохранения за счет  остатков целевых средств на 1 января текущего года, полученных от бюджетов государственных внебюджетных фондов)),: </t>
  </si>
  <si>
    <t xml:space="preserve">Субсидия на иные цели ( закупки оборудования и расходных материалов для неонатального и аудиологического скрининга за счет остатков средств на 1 января текущего года, полученных от федерального бюджета),: </t>
  </si>
  <si>
    <t xml:space="preserve">Субсидия на иные цели (расходы, связанные с котрактной подготовкой специалистов с высшим медицинским образованием),: </t>
  </si>
  <si>
    <t>Руководитель</t>
  </si>
  <si>
    <t>5.1.5</t>
  </si>
  <si>
    <t>Имеющих высшее образование</t>
  </si>
  <si>
    <t>5.1.6.</t>
  </si>
  <si>
    <t>Социальные работники</t>
  </si>
  <si>
    <t>посещение</t>
  </si>
  <si>
    <t>ф.N 025-12/у(талон амбулаторного пациента)</t>
  </si>
  <si>
    <t>Потребители государственной услуги</t>
  </si>
  <si>
    <t xml:space="preserve">психиатрия </t>
  </si>
  <si>
    <t>физические лица - граждане РФ</t>
  </si>
  <si>
    <t>психиатрия-наркология</t>
  </si>
  <si>
    <t>5.1.5.</t>
  </si>
  <si>
    <t>фтизиатрия</t>
  </si>
  <si>
    <t xml:space="preserve"> </t>
  </si>
  <si>
    <t>18 июня 2012</t>
  </si>
  <si>
    <t>серия 11 N 001985961</t>
  </si>
  <si>
    <t xml:space="preserve"> Межрайонная инспекция Федеральной налоговой службы N 1 по Республике Коми</t>
  </si>
  <si>
    <t>участие врача в профосмотрах детского населения</t>
  </si>
  <si>
    <t>превышение ГЗ, неактуальные данные по больным, без документов</t>
  </si>
  <si>
    <t xml:space="preserve">168220,РК, Сыктывдинкий район, с.Выльгорт, ул.Домны Каликовой 45 а </t>
  </si>
  <si>
    <t xml:space="preserve">- на медицинскую деятельность (за исключением  указанной деятельности,  осуществляемой  медицинскими организациями и другими организациями входящими в частную систему здравоохранения, на территории  инновационного центра "Сколкова") </t>
  </si>
  <si>
    <t>/ Д.Б.Березин/ ________________</t>
  </si>
  <si>
    <t>Министерство здравоохранения РК, ,</t>
  </si>
  <si>
    <t>5.1.7.</t>
  </si>
  <si>
    <t>дерматовенерология(в части венерологии)</t>
  </si>
  <si>
    <t>5.1.8.</t>
  </si>
  <si>
    <t>5.1.9.</t>
  </si>
  <si>
    <t>Паллиативная медицинская помощь, оказываемая в стационарных условиях</t>
  </si>
  <si>
    <t>кол-во койко дней</t>
  </si>
  <si>
    <t>койко-день</t>
  </si>
  <si>
    <t>карты выбывших больных</t>
  </si>
  <si>
    <t>Доходы от собственности</t>
  </si>
  <si>
    <t>Суммы принудительного изъятия</t>
  </si>
  <si>
    <t>8.2.2.14</t>
  </si>
  <si>
    <t>Первичная медико-санитарная помощь, в части диагностики и лечения (психиатрия)</t>
  </si>
  <si>
    <t>Первичная медико-санитарная помощь, в части диагностики и лечения (наркология)</t>
  </si>
  <si>
    <t>Первичная медико-санитарная помощь, в части диагностики и лечения (фтизиатрия)</t>
  </si>
  <si>
    <t>Первичная медико-санитарная помощь, в части диагностики и лечения (венерология)</t>
  </si>
  <si>
    <t>Первичная медико-санитарная помощь, в части профилактики</t>
  </si>
  <si>
    <t>вич- инфекция</t>
  </si>
  <si>
    <t>Первичная медико-санитрная помощь помощь, в части диагностики и лечения (вич-инфекция)</t>
  </si>
  <si>
    <t>Первичная медико-санитарная помощь , включенная в базовую программу ОМС</t>
  </si>
  <si>
    <t>ед.работ</t>
  </si>
  <si>
    <t xml:space="preserve"> Работы по профилактике неинфекционных заболеваний, формированию здорового образа жизни и санитарно-гигиеническому просвещению населения</t>
  </si>
  <si>
    <t>Связано с тем, что 7 больных умерло не долежав положенного срока</t>
  </si>
  <si>
    <t>врач в декрете, совместитель на 0,75 ставки</t>
  </si>
  <si>
    <t>Допустимое отклонение от 0,01-10%</t>
  </si>
  <si>
    <t>Первичная  медико-санитарная помощь, оказываемая в амбулаторных условиях</t>
  </si>
  <si>
    <t xml:space="preserve"> 20 декабря 2016 года. </t>
  </si>
  <si>
    <t xml:space="preserve">   N12/559 </t>
  </si>
  <si>
    <t xml:space="preserve">    серия ЛО-11      ЛО-11-01-001718</t>
  </si>
  <si>
    <t xml:space="preserve">На осуществление  деятельности по обороту наркотических средств, психотропных веществ и их прекурсоров, культивированию наркосодержащих  растений  </t>
  </si>
  <si>
    <t xml:space="preserve"> от 7  июня   2016 г.</t>
  </si>
  <si>
    <t>Приказ N 6/250 от 7  июня   2016 г.</t>
  </si>
  <si>
    <t>ЛО-11-03-000069</t>
  </si>
  <si>
    <t>- на осуществление  фармацевтической деятельности</t>
  </si>
  <si>
    <t>30 августа 2016</t>
  </si>
  <si>
    <t>N  8/412</t>
  </si>
  <si>
    <t>ЛО-11-02- 000618</t>
  </si>
  <si>
    <t>1 заместитель гл. вр по КЭР уволился</t>
  </si>
  <si>
    <t>Прием (осмотр, консультация) врача-кардиолога</t>
  </si>
  <si>
    <t>введены с учетом  физического лица и лицензии</t>
  </si>
  <si>
    <t>10.138</t>
  </si>
  <si>
    <t>10.139</t>
  </si>
  <si>
    <t>Прием (осмотр, консультация) врача-онколога</t>
  </si>
  <si>
    <t>10.140</t>
  </si>
  <si>
    <t>Сделан перерасчет цен с учетом хронометража на мед. услугу , новых  цен на медикаменты, с учетом квалификации вновь принятых врачей и медсестер.Сделан перерасчет цен с учетом хронометража на мед. услугу , новых  цен на медикаменты, с учетом квалификации вновь принятых врачей и медсестер.</t>
  </si>
  <si>
    <t>Н.А. Билан</t>
  </si>
  <si>
    <t>/О.А. Пименова/ ________________</t>
  </si>
  <si>
    <r>
      <t xml:space="preserve">По поводу неудовлетворительной организации или качества оказания потребителю услуги (выполнения работы) </t>
    </r>
    <r>
      <rPr>
        <b/>
        <sz val="11"/>
        <color indexed="10"/>
        <rFont val="Times New Roman"/>
        <family val="1"/>
      </rPr>
      <t>на бесплатной для потребителя основе</t>
    </r>
  </si>
  <si>
    <t>"_____" _________________________ 2017 г.</t>
  </si>
  <si>
    <t>и.о.главного врача ГБУЗ РК "Сыктывдинская ЦРБ"</t>
  </si>
  <si>
    <t>/ Е.А.Гусева / ________________</t>
  </si>
  <si>
    <t>за 2016 год</t>
  </si>
  <si>
    <t>И.о.главного врача</t>
  </si>
  <si>
    <t>/Е.В.Гусева/ ________________</t>
  </si>
  <si>
    <t>составлен  на 22 марта   2017 г.</t>
  </si>
  <si>
    <t>8696975,29 ка выпл</t>
  </si>
  <si>
    <t>Заместители руководителя и руководители структурных подразделений</t>
  </si>
  <si>
    <t>Фармацевтическая деятельность</t>
  </si>
  <si>
    <t xml:space="preserve">Деятельность по обороту наркотических средств, психотропных веществ и их прекурсоров, культивированию наркосодержащих  растений 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</si>
</sst>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0&quot;р.&quot;"/>
    <numFmt numFmtId="178" formatCode="?"/>
  </numFmts>
  <fonts count="61">
    <font>
      <sz val="10"/>
      <name val="Arial Cyr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sz val="18"/>
      <name val="Times New Roman"/>
      <family val="1"/>
    </font>
    <font>
      <b/>
      <sz val="20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0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Calibri"/>
      <family val="1"/>
    </font>
    <font>
      <b/>
      <sz val="9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4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306">
    <xf numFmtId="0" fontId="0" fillId="0" borderId="0" xfId="0" applyAlignment="1">
      <alignment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6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0" fontId="6" fillId="0" borderId="14" xfId="0" applyFont="1" applyBorder="1" applyAlignment="1">
      <alignment horizontal="left" vertical="center" wrapText="1"/>
    </xf>
    <xf numFmtId="0" fontId="6" fillId="4" borderId="12" xfId="0" applyFont="1" applyFill="1" applyBorder="1" applyAlignment="1">
      <alignment horizontal="left" vertical="center" wrapText="1"/>
    </xf>
    <xf numFmtId="0" fontId="6" fillId="4" borderId="13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wrapText="1"/>
    </xf>
    <xf numFmtId="0" fontId="6" fillId="0" borderId="13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left" vertical="center" wrapText="1"/>
    </xf>
    <xf numFmtId="0" fontId="6" fillId="0" borderId="13" xfId="0" applyNumberFormat="1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3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wrapText="1"/>
    </xf>
    <xf numFmtId="0" fontId="2" fillId="0" borderId="12" xfId="0" applyNumberFormat="1" applyFont="1" applyBorder="1" applyAlignment="1">
      <alignment horizontal="left" vertical="center" wrapText="1"/>
    </xf>
    <xf numFmtId="0" fontId="6" fillId="0" borderId="10" xfId="0" applyNumberFormat="1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49" fontId="2" fillId="4" borderId="13" xfId="0" applyNumberFormat="1" applyFont="1" applyFill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49" fontId="2" fillId="0" borderId="15" xfId="0" applyNumberFormat="1" applyFont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6" fillId="0" borderId="17" xfId="0" applyFont="1" applyBorder="1" applyAlignment="1">
      <alignment horizontal="center" vertical="center" wrapText="1"/>
    </xf>
    <xf numFmtId="0" fontId="2" fillId="32" borderId="0" xfId="0" applyFont="1" applyFill="1" applyAlignment="1">
      <alignment horizontal="left" wrapText="1"/>
    </xf>
    <xf numFmtId="49" fontId="6" fillId="0" borderId="11" xfId="0" applyNumberFormat="1" applyFont="1" applyBorder="1" applyAlignment="1">
      <alignment horizontal="left" vertical="center" wrapText="1"/>
    </xf>
    <xf numFmtId="49" fontId="6" fillId="0" borderId="12" xfId="0" applyNumberFormat="1" applyFont="1" applyBorder="1" applyAlignment="1">
      <alignment horizontal="left" vertical="center" wrapText="1"/>
    </xf>
    <xf numFmtId="49" fontId="6" fillId="0" borderId="13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49" fontId="2" fillId="0" borderId="14" xfId="0" applyNumberFormat="1" applyFont="1" applyBorder="1" applyAlignment="1">
      <alignment horizontal="left" vertical="center" wrapText="1"/>
    </xf>
    <xf numFmtId="0" fontId="8" fillId="0" borderId="0" xfId="0" applyFont="1" applyAlignment="1">
      <alignment horizontal="center" wrapText="1"/>
    </xf>
    <xf numFmtId="0" fontId="9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right" wrapText="1"/>
    </xf>
    <xf numFmtId="49" fontId="2" fillId="0" borderId="12" xfId="0" applyNumberFormat="1" applyFont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5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0" xfId="0" applyFont="1" applyFill="1" applyBorder="1" applyAlignment="1">
      <alignment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11" fillId="0" borderId="0" xfId="0" applyFont="1" applyAlignment="1">
      <alignment horizontal="right" vertical="center"/>
    </xf>
    <xf numFmtId="0" fontId="2" fillId="0" borderId="0" xfId="0" applyFont="1" applyAlignment="1">
      <alignment horizontal="right" wrapText="1"/>
    </xf>
    <xf numFmtId="0" fontId="2" fillId="0" borderId="20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right" vertical="center" wrapText="1"/>
    </xf>
    <xf numFmtId="0" fontId="8" fillId="0" borderId="0" xfId="0" applyFont="1" applyAlignment="1">
      <alignment horizontal="center" vertical="justify" wrapText="1"/>
    </xf>
    <xf numFmtId="0" fontId="3" fillId="0" borderId="0" xfId="0" applyFont="1" applyAlignment="1">
      <alignment horizontal="center" vertical="justify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 wrapText="1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left" vertical="center"/>
    </xf>
    <xf numFmtId="2" fontId="2" fillId="0" borderId="10" xfId="0" applyNumberFormat="1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left" vertical="center" wrapText="1"/>
    </xf>
    <xf numFmtId="1" fontId="2" fillId="0" borderId="10" xfId="0" applyNumberFormat="1" applyFont="1" applyFill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10" fontId="2" fillId="0" borderId="10" xfId="0" applyNumberFormat="1" applyFont="1" applyBorder="1" applyAlignment="1">
      <alignment horizontal="center" wrapText="1"/>
    </xf>
    <xf numFmtId="0" fontId="2" fillId="0" borderId="17" xfId="0" applyFont="1" applyBorder="1" applyAlignment="1">
      <alignment horizontal="left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4" fontId="12" fillId="33" borderId="10" xfId="55" applyNumberFormat="1" applyFont="1" applyFill="1" applyBorder="1" applyAlignment="1">
      <alignment horizontal="center" vertical="center"/>
      <protection/>
    </xf>
    <xf numFmtId="0" fontId="2" fillId="33" borderId="1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10" fontId="2" fillId="0" borderId="0" xfId="0" applyNumberFormat="1" applyFont="1" applyBorder="1" applyAlignment="1">
      <alignment horizontal="center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left" vertical="center" wrapText="1"/>
    </xf>
    <xf numFmtId="2" fontId="2" fillId="33" borderId="10" xfId="0" applyNumberFormat="1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wrapText="1"/>
    </xf>
    <xf numFmtId="2" fontId="2" fillId="33" borderId="0" xfId="0" applyNumberFormat="1" applyFont="1" applyFill="1" applyBorder="1" applyAlignment="1">
      <alignment horizontal="center" vertical="top" wrapText="1"/>
    </xf>
    <xf numFmtId="0" fontId="2" fillId="0" borderId="23" xfId="0" applyFont="1" applyBorder="1" applyAlignment="1">
      <alignment wrapText="1"/>
    </xf>
    <xf numFmtId="0" fontId="2" fillId="0" borderId="0" xfId="0" applyFont="1" applyAlignment="1">
      <alignment wrapText="1"/>
    </xf>
    <xf numFmtId="4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14" fontId="2" fillId="34" borderId="10" xfId="0" applyNumberFormat="1" applyFont="1" applyFill="1" applyBorder="1" applyAlignment="1">
      <alignment horizontal="left" vertical="center" wrapText="1"/>
    </xf>
    <xf numFmtId="4" fontId="2" fillId="0" borderId="15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2" fillId="0" borderId="17" xfId="0" applyNumberFormat="1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horizontal="center" vertical="top" wrapText="1"/>
    </xf>
    <xf numFmtId="4" fontId="2" fillId="0" borderId="14" xfId="0" applyNumberFormat="1" applyFont="1" applyFill="1" applyBorder="1" applyAlignment="1">
      <alignment horizontal="center" vertical="top" wrapText="1"/>
    </xf>
    <xf numFmtId="4" fontId="2" fillId="0" borderId="10" xfId="0" applyNumberFormat="1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wrapText="1"/>
    </xf>
    <xf numFmtId="4" fontId="2" fillId="0" borderId="14" xfId="0" applyNumberFormat="1" applyFont="1" applyFill="1" applyBorder="1" applyAlignment="1">
      <alignment horizontal="left" vertical="center" wrapText="1"/>
    </xf>
    <xf numFmtId="4" fontId="2" fillId="0" borderId="14" xfId="0" applyNumberFormat="1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 vertical="center" wrapText="1"/>
    </xf>
    <xf numFmtId="4" fontId="2" fillId="0" borderId="15" xfId="0" applyNumberFormat="1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center" wrapText="1"/>
    </xf>
    <xf numFmtId="4" fontId="2" fillId="0" borderId="14" xfId="0" applyNumberFormat="1" applyFont="1" applyBorder="1" applyAlignment="1">
      <alignment horizontal="left" vertical="center" wrapText="1"/>
    </xf>
    <xf numFmtId="4" fontId="2" fillId="0" borderId="14" xfId="0" applyNumberFormat="1" applyFont="1" applyBorder="1" applyAlignment="1">
      <alignment horizontal="center" vertical="center" wrapText="1"/>
    </xf>
    <xf numFmtId="4" fontId="2" fillId="0" borderId="14" xfId="0" applyNumberFormat="1" applyFont="1" applyBorder="1" applyAlignment="1">
      <alignment horizontal="center" wrapText="1"/>
    </xf>
    <xf numFmtId="4" fontId="2" fillId="0" borderId="10" xfId="0" applyNumberFormat="1" applyFont="1" applyBorder="1" applyAlignment="1">
      <alignment horizontal="left" vertical="center" wrapText="1"/>
    </xf>
    <xf numFmtId="0" fontId="2" fillId="34" borderId="10" xfId="0" applyFont="1" applyFill="1" applyBorder="1" applyAlignment="1">
      <alignment horizontal="center" vertical="center" wrapText="1"/>
    </xf>
    <xf numFmtId="178" fontId="15" fillId="0" borderId="24" xfId="0" applyNumberFormat="1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178" fontId="15" fillId="0" borderId="25" xfId="0" applyNumberFormat="1" applyFont="1" applyBorder="1" applyAlignment="1">
      <alignment horizontal="left" vertical="center" wrapText="1"/>
    </xf>
    <xf numFmtId="178" fontId="15" fillId="0" borderId="26" xfId="0" applyNumberFormat="1" applyFont="1" applyBorder="1" applyAlignment="1">
      <alignment horizontal="left" vertical="center" wrapText="1"/>
    </xf>
    <xf numFmtId="0" fontId="15" fillId="0" borderId="27" xfId="0" applyNumberFormat="1" applyFont="1" applyFill="1" applyBorder="1" applyAlignment="1">
      <alignment horizontal="left" vertical="center" wrapText="1"/>
    </xf>
    <xf numFmtId="0" fontId="16" fillId="35" borderId="22" xfId="0" applyFont="1" applyFill="1" applyBorder="1" applyAlignment="1">
      <alignment horizontal="center" vertical="center" wrapText="1"/>
    </xf>
    <xf numFmtId="3" fontId="36" fillId="0" borderId="14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58" fillId="0" borderId="10" xfId="0" applyFont="1" applyBorder="1" applyAlignment="1">
      <alignment horizontal="left" vertical="center" wrapText="1"/>
    </xf>
    <xf numFmtId="0" fontId="59" fillId="0" borderId="10" xfId="0" applyFont="1" applyFill="1" applyBorder="1" applyAlignment="1">
      <alignment horizontal="left" vertical="center" wrapText="1"/>
    </xf>
    <xf numFmtId="2" fontId="2" fillId="0" borderId="10" xfId="0" applyNumberFormat="1" applyFont="1" applyBorder="1" applyAlignment="1">
      <alignment horizontal="left" wrapText="1"/>
    </xf>
    <xf numFmtId="2" fontId="2" fillId="0" borderId="10" xfId="0" applyNumberFormat="1" applyFont="1" applyBorder="1" applyAlignment="1">
      <alignment horizontal="center" vertical="center" wrapText="1"/>
    </xf>
    <xf numFmtId="9" fontId="0" fillId="0" borderId="10" xfId="0" applyNumberFormat="1" applyBorder="1" applyAlignment="1">
      <alignment horizontal="left" vertical="center" wrapText="1"/>
    </xf>
    <xf numFmtId="9" fontId="2" fillId="0" borderId="0" xfId="0" applyNumberFormat="1" applyFont="1" applyAlignment="1">
      <alignment horizontal="left" vertical="center" wrapText="1"/>
    </xf>
    <xf numFmtId="9" fontId="2" fillId="0" borderId="0" xfId="0" applyNumberFormat="1" applyFont="1" applyAlignment="1">
      <alignment horizontal="left" wrapText="1"/>
    </xf>
    <xf numFmtId="10" fontId="2" fillId="0" borderId="0" xfId="0" applyNumberFormat="1" applyFont="1" applyAlignment="1">
      <alignment horizontal="left" wrapText="1"/>
    </xf>
    <xf numFmtId="0" fontId="6" fillId="0" borderId="10" xfId="0" applyFont="1" applyBorder="1" applyAlignment="1">
      <alignment horizontal="center" vertical="center" wrapText="1"/>
    </xf>
    <xf numFmtId="4" fontId="60" fillId="0" borderId="10" xfId="0" applyNumberFormat="1" applyFont="1" applyFill="1" applyBorder="1" applyAlignment="1">
      <alignment horizontal="center" wrapText="1"/>
    </xf>
    <xf numFmtId="4" fontId="60" fillId="0" borderId="10" xfId="0" applyNumberFormat="1" applyFont="1" applyFill="1" applyBorder="1" applyAlignment="1">
      <alignment horizontal="center" vertical="center" wrapText="1"/>
    </xf>
    <xf numFmtId="49" fontId="2" fillId="4" borderId="23" xfId="0" applyNumberFormat="1" applyFont="1" applyFill="1" applyBorder="1" applyAlignment="1">
      <alignment horizontal="left" vertical="center" wrapText="1"/>
    </xf>
    <xf numFmtId="10" fontId="2" fillId="0" borderId="10" xfId="0" applyNumberFormat="1" applyFont="1" applyBorder="1" applyAlignment="1">
      <alignment horizontal="left" wrapText="1"/>
    </xf>
    <xf numFmtId="4" fontId="2" fillId="0" borderId="15" xfId="0" applyNumberFormat="1" applyFont="1" applyFill="1" applyBorder="1" applyAlignment="1">
      <alignment horizontal="left" vertical="center" wrapText="1"/>
    </xf>
    <xf numFmtId="4" fontId="2" fillId="0" borderId="19" xfId="0" applyNumberFormat="1" applyFont="1" applyFill="1" applyBorder="1" applyAlignment="1">
      <alignment horizontal="left" vertical="center" wrapText="1"/>
    </xf>
    <xf numFmtId="4" fontId="2" fillId="0" borderId="15" xfId="0" applyNumberFormat="1" applyFont="1" applyBorder="1" applyAlignment="1">
      <alignment vertical="top" wrapText="1"/>
    </xf>
    <xf numFmtId="4" fontId="2" fillId="0" borderId="22" xfId="0" applyNumberFormat="1" applyFont="1" applyFill="1" applyBorder="1" applyAlignment="1">
      <alignment horizontal="left" vertical="center" wrapText="1"/>
    </xf>
    <xf numFmtId="0" fontId="11" fillId="0" borderId="0" xfId="0" applyFont="1" applyAlignment="1">
      <alignment horizontal="left"/>
    </xf>
    <xf numFmtId="0" fontId="11" fillId="0" borderId="2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11" fillId="0" borderId="0" xfId="0" applyFont="1" applyAlignment="1">
      <alignment horizontal="left" wrapText="1"/>
    </xf>
    <xf numFmtId="0" fontId="11" fillId="0" borderId="21" xfId="0" applyFont="1" applyBorder="1" applyAlignment="1">
      <alignment horizontal="left" wrapText="1"/>
    </xf>
    <xf numFmtId="0" fontId="9" fillId="0" borderId="0" xfId="0" applyFont="1" applyBorder="1" applyAlignment="1">
      <alignment horizontal="center" vertical="center" wrapText="1"/>
    </xf>
    <xf numFmtId="0" fontId="9" fillId="36" borderId="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0" borderId="21" xfId="0" applyFont="1" applyBorder="1" applyAlignment="1">
      <alignment horizontal="center" vertical="justify" wrapText="1"/>
    </xf>
    <xf numFmtId="0" fontId="8" fillId="0" borderId="18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wrapText="1"/>
    </xf>
    <xf numFmtId="0" fontId="8" fillId="0" borderId="21" xfId="0" applyFont="1" applyBorder="1" applyAlignment="1">
      <alignment horizontal="left" wrapText="1"/>
    </xf>
    <xf numFmtId="0" fontId="8" fillId="0" borderId="18" xfId="0" applyFont="1" applyBorder="1" applyAlignment="1">
      <alignment horizontal="center" wrapText="1"/>
    </xf>
    <xf numFmtId="0" fontId="8" fillId="0" borderId="21" xfId="0" applyFont="1" applyBorder="1" applyAlignment="1">
      <alignment horizont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2" fillId="0" borderId="11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6" fillId="4" borderId="18" xfId="0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 wrapText="1"/>
    </xf>
    <xf numFmtId="0" fontId="6" fillId="4" borderId="21" xfId="0" applyFont="1" applyFill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center" vertical="center" wrapText="1"/>
    </xf>
    <xf numFmtId="49" fontId="6" fillId="4" borderId="0" xfId="0" applyNumberFormat="1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6" fillId="4" borderId="28" xfId="0" applyFont="1" applyFill="1" applyBorder="1" applyAlignment="1">
      <alignment horizontal="center" vertical="center" wrapText="1"/>
    </xf>
    <xf numFmtId="4" fontId="2" fillId="33" borderId="15" xfId="0" applyNumberFormat="1" applyFont="1" applyFill="1" applyBorder="1" applyAlignment="1">
      <alignment horizontal="center" vertical="top" wrapText="1"/>
    </xf>
    <xf numFmtId="4" fontId="2" fillId="33" borderId="14" xfId="0" applyNumberFormat="1" applyFont="1" applyFill="1" applyBorder="1" applyAlignment="1">
      <alignment horizontal="center" vertical="top" wrapText="1"/>
    </xf>
    <xf numFmtId="4" fontId="2" fillId="0" borderId="15" xfId="0" applyNumberFormat="1" applyFont="1" applyBorder="1" applyAlignment="1">
      <alignment horizontal="center" vertical="top" wrapText="1"/>
    </xf>
    <xf numFmtId="4" fontId="2" fillId="0" borderId="14" xfId="0" applyNumberFormat="1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10" fontId="2" fillId="0" borderId="15" xfId="0" applyNumberFormat="1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1" xfId="0" applyFont="1" applyFill="1" applyBorder="1" applyAlignment="1">
      <alignment horizontal="right" vertical="center" wrapText="1"/>
    </xf>
    <xf numFmtId="0" fontId="2" fillId="0" borderId="20" xfId="0" applyFont="1" applyFill="1" applyBorder="1" applyAlignment="1">
      <alignment horizontal="right" vertical="center" wrapText="1"/>
    </xf>
    <xf numFmtId="0" fontId="2" fillId="0" borderId="17" xfId="0" applyFont="1" applyFill="1" applyBorder="1" applyAlignment="1">
      <alignment horizontal="right" vertical="center" wrapText="1"/>
    </xf>
    <xf numFmtId="4" fontId="2" fillId="0" borderId="11" xfId="0" applyNumberFormat="1" applyFont="1" applyFill="1" applyBorder="1" applyAlignment="1">
      <alignment horizontal="left" vertical="center" wrapText="1"/>
    </xf>
    <xf numFmtId="0" fontId="0" fillId="0" borderId="17" xfId="0" applyFill="1" applyBorder="1" applyAlignment="1">
      <alignment horizontal="left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2" fillId="0" borderId="17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right" vertical="center" wrapText="1"/>
    </xf>
    <xf numFmtId="0" fontId="2" fillId="0" borderId="20" xfId="0" applyFont="1" applyBorder="1" applyAlignment="1">
      <alignment horizontal="right" vertical="center" wrapText="1"/>
    </xf>
    <xf numFmtId="0" fontId="2" fillId="0" borderId="17" xfId="0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4" fontId="2" fillId="0" borderId="15" xfId="0" applyNumberFormat="1" applyFont="1" applyFill="1" applyBorder="1" applyAlignment="1">
      <alignment horizontal="center" vertical="top" wrapText="1"/>
    </xf>
    <xf numFmtId="4" fontId="2" fillId="0" borderId="14" xfId="0" applyNumberFormat="1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10" fontId="2" fillId="0" borderId="13" xfId="0" applyNumberFormat="1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7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0" fillId="0" borderId="11" xfId="0" applyFont="1" applyBorder="1" applyAlignment="1">
      <alignment horizontal="center" vertical="center" wrapText="1"/>
    </xf>
    <xf numFmtId="0" fontId="60" fillId="0" borderId="17" xfId="0" applyFont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top" wrapText="1"/>
    </xf>
    <xf numFmtId="4" fontId="2" fillId="0" borderId="19" xfId="0" applyNumberFormat="1" applyFont="1" applyFill="1" applyBorder="1" applyAlignment="1">
      <alignment horizontal="center" vertical="top" wrapText="1"/>
    </xf>
    <xf numFmtId="4" fontId="2" fillId="0" borderId="13" xfId="0" applyNumberFormat="1" applyFont="1" applyFill="1" applyBorder="1" applyAlignment="1">
      <alignment horizontal="center" vertical="top" wrapText="1"/>
    </xf>
    <xf numFmtId="4" fontId="2" fillId="0" borderId="22" xfId="0" applyNumberFormat="1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4" fontId="2" fillId="0" borderId="17" xfId="0" applyNumberFormat="1" applyFont="1" applyFill="1" applyBorder="1" applyAlignment="1">
      <alignment horizontal="left" vertical="center" wrapText="1"/>
    </xf>
    <xf numFmtId="4" fontId="2" fillId="0" borderId="13" xfId="0" applyNumberFormat="1" applyFont="1" applyBorder="1" applyAlignment="1">
      <alignment horizontal="center" vertical="top" wrapText="1"/>
    </xf>
    <xf numFmtId="4" fontId="2" fillId="0" borderId="22" xfId="0" applyNumberFormat="1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0" fillId="0" borderId="2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2" fontId="2" fillId="33" borderId="0" xfId="0" applyNumberFormat="1" applyFont="1" applyFill="1" applyBorder="1" applyAlignment="1">
      <alignment horizontal="center" vertical="top" wrapText="1"/>
    </xf>
    <xf numFmtId="0" fontId="0" fillId="33" borderId="0" xfId="0" applyFill="1" applyAlignment="1">
      <alignment horizontal="center" vertical="top" wrapText="1"/>
    </xf>
    <xf numFmtId="0" fontId="2" fillId="33" borderId="23" xfId="0" applyFont="1" applyFill="1" applyBorder="1" applyAlignment="1">
      <alignment horizontal="left" vertical="center" wrapText="1"/>
    </xf>
    <xf numFmtId="0" fontId="0" fillId="33" borderId="28" xfId="0" applyFill="1" applyBorder="1" applyAlignment="1">
      <alignment horizontal="left" vertical="center" wrapText="1"/>
    </xf>
    <xf numFmtId="0" fontId="0" fillId="33" borderId="23" xfId="0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top" wrapText="1"/>
    </xf>
    <xf numFmtId="4" fontId="2" fillId="0" borderId="19" xfId="0" applyNumberFormat="1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justify" wrapText="1"/>
    </xf>
    <xf numFmtId="0" fontId="0" fillId="0" borderId="19" xfId="0" applyBorder="1" applyAlignment="1">
      <alignment/>
    </xf>
    <xf numFmtId="0" fontId="0" fillId="0" borderId="23" xfId="0" applyBorder="1" applyAlignment="1">
      <alignment/>
    </xf>
    <xf numFmtId="0" fontId="0" fillId="0" borderId="28" xfId="0" applyBorder="1" applyAlignment="1">
      <alignment/>
    </xf>
    <xf numFmtId="0" fontId="0" fillId="0" borderId="13" xfId="0" applyBorder="1" applyAlignment="1">
      <alignment/>
    </xf>
    <xf numFmtId="0" fontId="0" fillId="0" borderId="22" xfId="0" applyBorder="1" applyAlignment="1">
      <alignment/>
    </xf>
    <xf numFmtId="0" fontId="2" fillId="0" borderId="10" xfId="0" applyFont="1" applyBorder="1" applyAlignment="1">
      <alignment horizontal="left" wrapText="1"/>
    </xf>
    <xf numFmtId="49" fontId="2" fillId="0" borderId="11" xfId="0" applyNumberFormat="1" applyFont="1" applyBorder="1" applyAlignment="1">
      <alignment horizontal="center" vertical="center" wrapText="1"/>
    </xf>
    <xf numFmtId="49" fontId="0" fillId="0" borderId="17" xfId="0" applyNumberForma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11</xdr:col>
      <xdr:colOff>228600</xdr:colOff>
      <xdr:row>62</xdr:row>
      <xdr:rowOff>66675</xdr:rowOff>
    </xdr:to>
    <xdr:pic>
      <xdr:nvPicPr>
        <xdr:cNvPr id="1" name="Рисунок 2" descr="Безымянный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16211550" cy="1637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5"/>
  <sheetViews>
    <sheetView tabSelected="1" view="pageBreakPreview" zoomScale="60" zoomScaleNormal="75" zoomScalePageLayoutView="0" workbookViewId="0" topLeftCell="A1">
      <selection activeCell="M7" sqref="M7"/>
    </sheetView>
  </sheetViews>
  <sheetFormatPr defaultColWidth="18.75390625" defaultRowHeight="12.75"/>
  <cols>
    <col min="1" max="4" width="18.75390625" style="9" customWidth="1"/>
    <col min="5" max="5" width="16.875" style="9" customWidth="1"/>
    <col min="6" max="7" width="18.75390625" style="9" customWidth="1"/>
    <col min="8" max="8" width="24.125" style="9" customWidth="1"/>
    <col min="9" max="16384" width="18.75390625" style="9" customWidth="1"/>
  </cols>
  <sheetData>
    <row r="1" spans="5:8" ht="15.75">
      <c r="E1" s="75"/>
      <c r="F1" s="75"/>
      <c r="G1" s="75"/>
      <c r="H1" s="69" t="s">
        <v>283</v>
      </c>
    </row>
    <row r="2" spans="5:8" ht="15.75">
      <c r="E2" s="75"/>
      <c r="F2" s="75"/>
      <c r="G2" s="75"/>
      <c r="H2" s="69" t="s">
        <v>277</v>
      </c>
    </row>
    <row r="3" spans="5:8" ht="15.75">
      <c r="E3" s="75"/>
      <c r="F3" s="75"/>
      <c r="G3" s="75"/>
      <c r="H3" s="69" t="s">
        <v>278</v>
      </c>
    </row>
    <row r="4" spans="5:8" ht="15.75">
      <c r="E4" s="75"/>
      <c r="F4" s="75"/>
      <c r="G4" s="75"/>
      <c r="H4" s="69" t="s">
        <v>279</v>
      </c>
    </row>
    <row r="5" spans="5:8" ht="15.75">
      <c r="E5" s="75"/>
      <c r="F5" s="75"/>
      <c r="G5" s="75"/>
      <c r="H5" s="69" t="s">
        <v>284</v>
      </c>
    </row>
    <row r="6" spans="5:8" ht="15.75">
      <c r="E6" s="75"/>
      <c r="F6" s="75"/>
      <c r="G6" s="75"/>
      <c r="H6" s="69"/>
    </row>
    <row r="7" spans="5:8" s="5" customFormat="1" ht="15.75">
      <c r="E7" s="75"/>
      <c r="F7" s="75"/>
      <c r="G7" s="78"/>
      <c r="H7" s="69" t="s">
        <v>280</v>
      </c>
    </row>
    <row r="8" spans="5:8" s="5" customFormat="1" ht="15.75">
      <c r="E8" s="75"/>
      <c r="F8" s="75"/>
      <c r="G8" s="78"/>
      <c r="H8" s="69" t="s">
        <v>58</v>
      </c>
    </row>
    <row r="9" spans="2:8" s="5" customFormat="1" ht="15.75">
      <c r="B9" s="3"/>
      <c r="E9" s="75"/>
      <c r="F9" s="75"/>
      <c r="G9" s="78"/>
      <c r="H9" s="69" t="s">
        <v>195</v>
      </c>
    </row>
    <row r="10" spans="5:8" s="5" customFormat="1" ht="15.75">
      <c r="E10" s="75"/>
      <c r="F10" s="75"/>
      <c r="G10" s="75"/>
      <c r="H10" s="79" t="s">
        <v>216</v>
      </c>
    </row>
    <row r="11" spans="5:8" s="5" customFormat="1" ht="15.75">
      <c r="E11" s="75"/>
      <c r="F11" s="75"/>
      <c r="G11" s="75"/>
      <c r="H11" s="80"/>
    </row>
    <row r="12" spans="5:8" s="5" customFormat="1" ht="15.75">
      <c r="E12" s="75"/>
      <c r="F12" s="75"/>
      <c r="G12" s="75"/>
      <c r="H12" s="69" t="s">
        <v>211</v>
      </c>
    </row>
    <row r="13" spans="5:8" s="5" customFormat="1" ht="15.75">
      <c r="E13" s="75"/>
      <c r="F13" s="75"/>
      <c r="G13" s="75"/>
      <c r="H13" s="78"/>
    </row>
    <row r="14" s="5" customFormat="1" ht="12">
      <c r="H14" s="3"/>
    </row>
    <row r="15" spans="2:8" s="5" customFormat="1" ht="18.75">
      <c r="B15" s="168" t="s">
        <v>176</v>
      </c>
      <c r="C15" s="168"/>
      <c r="D15" s="168"/>
      <c r="E15" s="56"/>
      <c r="F15" s="168" t="s">
        <v>177</v>
      </c>
      <c r="G15" s="168"/>
      <c r="H15" s="168"/>
    </row>
    <row r="16" spans="2:8" s="5" customFormat="1" ht="18.75">
      <c r="B16" s="56"/>
      <c r="C16" s="56"/>
      <c r="D16" s="56"/>
      <c r="E16" s="56"/>
      <c r="F16" s="56"/>
      <c r="G16" s="56"/>
      <c r="H16" s="56"/>
    </row>
    <row r="17" spans="2:8" s="5" customFormat="1" ht="46.5" customHeight="1">
      <c r="B17" s="180" t="s">
        <v>178</v>
      </c>
      <c r="C17" s="180"/>
      <c r="D17" s="180"/>
      <c r="E17" s="56"/>
      <c r="F17" s="178" t="s">
        <v>691</v>
      </c>
      <c r="G17" s="178"/>
      <c r="H17" s="178"/>
    </row>
    <row r="18" spans="2:8" s="5" customFormat="1" ht="36.75" customHeight="1">
      <c r="B18" s="56"/>
      <c r="C18" s="56"/>
      <c r="D18" s="56"/>
      <c r="E18" s="56"/>
      <c r="F18" s="179" t="s">
        <v>181</v>
      </c>
      <c r="G18" s="179"/>
      <c r="H18" s="179"/>
    </row>
    <row r="19" spans="2:8" s="5" customFormat="1" ht="18.75">
      <c r="B19" s="56"/>
      <c r="C19" s="56"/>
      <c r="D19" s="56"/>
      <c r="E19" s="56"/>
      <c r="F19" s="56"/>
      <c r="G19" s="56"/>
      <c r="H19" s="57"/>
    </row>
    <row r="20" spans="2:8" s="5" customFormat="1" ht="36" customHeight="1">
      <c r="B20" s="168" t="s">
        <v>641</v>
      </c>
      <c r="C20" s="168"/>
      <c r="D20" s="168"/>
      <c r="E20" s="56"/>
      <c r="F20" s="168" t="s">
        <v>692</v>
      </c>
      <c r="G20" s="168"/>
      <c r="H20" s="168"/>
    </row>
    <row r="21" spans="2:8" s="5" customFormat="1" ht="18.75">
      <c r="B21" s="168" t="s">
        <v>180</v>
      </c>
      <c r="C21" s="168"/>
      <c r="D21" s="50" t="s">
        <v>179</v>
      </c>
      <c r="E21" s="56"/>
      <c r="F21" s="168" t="s">
        <v>180</v>
      </c>
      <c r="G21" s="168"/>
      <c r="H21" s="50" t="s">
        <v>179</v>
      </c>
    </row>
    <row r="22" spans="2:8" s="5" customFormat="1" ht="18.75">
      <c r="B22" s="56"/>
      <c r="C22" s="56"/>
      <c r="D22" s="56"/>
      <c r="E22" s="56"/>
      <c r="F22" s="56"/>
      <c r="G22" s="56"/>
      <c r="H22" s="56"/>
    </row>
    <row r="23" spans="2:8" s="5" customFormat="1" ht="18.75">
      <c r="B23" s="168" t="s">
        <v>690</v>
      </c>
      <c r="C23" s="168"/>
      <c r="D23" s="168"/>
      <c r="E23" s="56"/>
      <c r="F23" s="168" t="s">
        <v>690</v>
      </c>
      <c r="G23" s="168"/>
      <c r="H23" s="168"/>
    </row>
    <row r="24" spans="2:8" s="5" customFormat="1" ht="18.75">
      <c r="B24" s="56"/>
      <c r="C24" s="56"/>
      <c r="D24" s="56"/>
      <c r="E24" s="56"/>
      <c r="F24" s="56"/>
      <c r="G24" s="56"/>
      <c r="H24" s="57"/>
    </row>
    <row r="25" spans="2:8" s="5" customFormat="1" ht="18.75">
      <c r="B25" s="56"/>
      <c r="C25" s="56"/>
      <c r="D25" s="56"/>
      <c r="E25" s="56"/>
      <c r="F25" s="56"/>
      <c r="G25" s="56"/>
      <c r="H25" s="57"/>
    </row>
    <row r="26" spans="2:8" s="5" customFormat="1" ht="18.75">
      <c r="B26" s="73"/>
      <c r="C26" s="73"/>
      <c r="D26" s="73"/>
      <c r="E26" s="73"/>
      <c r="F26" s="73"/>
      <c r="G26" s="73"/>
      <c r="H26" s="73"/>
    </row>
    <row r="27" spans="2:8" s="5" customFormat="1" ht="12">
      <c r="B27" s="74"/>
      <c r="C27" s="74"/>
      <c r="D27" s="74"/>
      <c r="E27" s="74"/>
      <c r="F27" s="74"/>
      <c r="G27" s="74"/>
      <c r="H27" s="74"/>
    </row>
    <row r="28" spans="2:8" s="5" customFormat="1" ht="34.5" customHeight="1">
      <c r="B28" s="175" t="s">
        <v>311</v>
      </c>
      <c r="C28" s="175"/>
      <c r="D28" s="175"/>
      <c r="E28" s="175"/>
      <c r="F28" s="175"/>
      <c r="G28" s="175"/>
      <c r="H28" s="175"/>
    </row>
    <row r="29" spans="2:8" s="5" customFormat="1" ht="18.75">
      <c r="B29" s="176" t="s">
        <v>182</v>
      </c>
      <c r="C29" s="176"/>
      <c r="D29" s="176"/>
      <c r="E29" s="176"/>
      <c r="F29" s="176"/>
      <c r="G29" s="176"/>
      <c r="H29" s="176"/>
    </row>
    <row r="30" s="5" customFormat="1" ht="12">
      <c r="H30" s="3"/>
    </row>
    <row r="31" s="5" customFormat="1" ht="12">
      <c r="H31" s="3"/>
    </row>
    <row r="32" spans="1:8" s="1" customFormat="1" ht="25.5">
      <c r="A32" s="2"/>
      <c r="B32" s="173" t="s">
        <v>41</v>
      </c>
      <c r="C32" s="173"/>
      <c r="D32" s="173"/>
      <c r="E32" s="173"/>
      <c r="F32" s="173"/>
      <c r="G32" s="173"/>
      <c r="H32" s="173"/>
    </row>
    <row r="33" spans="1:8" s="1" customFormat="1" ht="22.5">
      <c r="A33" s="2"/>
      <c r="B33" s="174" t="s">
        <v>207</v>
      </c>
      <c r="C33" s="174"/>
      <c r="D33" s="174"/>
      <c r="E33" s="174"/>
      <c r="F33" s="174"/>
      <c r="G33" s="174"/>
      <c r="H33" s="174"/>
    </row>
    <row r="34" spans="1:8" s="1" customFormat="1" ht="22.5">
      <c r="A34" s="2"/>
      <c r="B34" s="171" t="s">
        <v>208</v>
      </c>
      <c r="C34" s="171"/>
      <c r="D34" s="171"/>
      <c r="E34" s="171"/>
      <c r="F34" s="171"/>
      <c r="G34" s="171"/>
      <c r="H34" s="171"/>
    </row>
    <row r="35" spans="1:8" s="1" customFormat="1" ht="22.5">
      <c r="A35" s="2"/>
      <c r="B35" s="171" t="s">
        <v>210</v>
      </c>
      <c r="C35" s="171"/>
      <c r="D35" s="171"/>
      <c r="E35" s="171"/>
      <c r="F35" s="171"/>
      <c r="G35" s="171"/>
      <c r="H35" s="171"/>
    </row>
    <row r="36" spans="1:8" s="1" customFormat="1" ht="22.5">
      <c r="A36" s="2"/>
      <c r="B36" s="171" t="s">
        <v>209</v>
      </c>
      <c r="C36" s="171"/>
      <c r="D36" s="171"/>
      <c r="E36" s="171"/>
      <c r="F36" s="171"/>
      <c r="G36" s="171"/>
      <c r="H36" s="171"/>
    </row>
    <row r="37" spans="1:8" s="1" customFormat="1" ht="22.5">
      <c r="A37" s="2"/>
      <c r="B37" s="172" t="s">
        <v>693</v>
      </c>
      <c r="C37" s="172"/>
      <c r="D37" s="172"/>
      <c r="E37" s="172"/>
      <c r="F37" s="172"/>
      <c r="G37" s="172"/>
      <c r="H37" s="172"/>
    </row>
    <row r="38" spans="1:8" s="1" customFormat="1" ht="22.5">
      <c r="A38" s="2"/>
      <c r="B38" s="51"/>
      <c r="C38" s="51"/>
      <c r="D38" s="51"/>
      <c r="E38" s="51"/>
      <c r="F38" s="51"/>
      <c r="G38" s="51"/>
      <c r="H38" s="51"/>
    </row>
    <row r="39" spans="1:8" s="1" customFormat="1" ht="16.5">
      <c r="A39" s="2"/>
      <c r="B39" s="16"/>
      <c r="C39" s="16"/>
      <c r="D39" s="16"/>
      <c r="E39" s="16"/>
      <c r="F39" s="16"/>
      <c r="G39" s="16"/>
      <c r="H39" s="16"/>
    </row>
    <row r="40" spans="1:8" s="1" customFormat="1" ht="22.5">
      <c r="A40" s="2"/>
      <c r="B40" s="16"/>
      <c r="C40" s="171" t="s">
        <v>696</v>
      </c>
      <c r="D40" s="171"/>
      <c r="E40" s="171"/>
      <c r="F40" s="171"/>
      <c r="G40" s="171"/>
      <c r="H40" s="16"/>
    </row>
    <row r="41" spans="2:8" ht="15.75">
      <c r="B41" s="75"/>
      <c r="C41" s="75"/>
      <c r="D41" s="75"/>
      <c r="E41" s="75"/>
      <c r="F41" s="75"/>
      <c r="G41" s="75"/>
      <c r="H41" s="75"/>
    </row>
    <row r="42" spans="2:8" ht="39" customHeight="1">
      <c r="B42" s="169" t="s">
        <v>184</v>
      </c>
      <c r="C42" s="169"/>
      <c r="D42" s="76"/>
      <c r="E42" s="170" t="s">
        <v>185</v>
      </c>
      <c r="F42" s="170"/>
      <c r="G42" s="170"/>
      <c r="H42" s="170"/>
    </row>
    <row r="43" spans="2:8" ht="38.25" customHeight="1">
      <c r="B43" s="169" t="s">
        <v>219</v>
      </c>
      <c r="C43" s="169"/>
      <c r="D43" s="169"/>
      <c r="E43" s="170" t="s">
        <v>183</v>
      </c>
      <c r="F43" s="170"/>
      <c r="G43" s="170"/>
      <c r="H43" s="170"/>
    </row>
    <row r="44" spans="2:8" ht="27" customHeight="1">
      <c r="B44" s="77" t="s">
        <v>186</v>
      </c>
      <c r="C44" s="75"/>
      <c r="D44" s="75"/>
      <c r="E44" s="177" t="s">
        <v>639</v>
      </c>
      <c r="F44" s="177"/>
      <c r="G44" s="177"/>
      <c r="H44" s="177"/>
    </row>
    <row r="45" spans="2:8" ht="32.25" customHeight="1">
      <c r="B45" s="169" t="s">
        <v>187</v>
      </c>
      <c r="C45" s="169"/>
      <c r="D45" s="169"/>
      <c r="E45" s="177" t="s">
        <v>639</v>
      </c>
      <c r="F45" s="177"/>
      <c r="G45" s="177"/>
      <c r="H45" s="177"/>
    </row>
    <row r="46" spans="2:8" ht="21.75" customHeight="1">
      <c r="B46" s="165" t="s">
        <v>188</v>
      </c>
      <c r="C46" s="165"/>
      <c r="D46" s="165"/>
      <c r="E46" s="166">
        <v>1109000650</v>
      </c>
      <c r="F46" s="166"/>
      <c r="G46" s="166"/>
      <c r="H46" s="166"/>
    </row>
    <row r="47" spans="2:8" ht="21" customHeight="1">
      <c r="B47" s="165" t="s">
        <v>189</v>
      </c>
      <c r="C47" s="165"/>
      <c r="D47" s="165"/>
      <c r="E47" s="166">
        <v>110901001</v>
      </c>
      <c r="F47" s="166"/>
      <c r="G47" s="166"/>
      <c r="H47" s="166"/>
    </row>
    <row r="48" spans="2:8" ht="21" customHeight="1">
      <c r="B48" s="165" t="s">
        <v>190</v>
      </c>
      <c r="C48" s="165"/>
      <c r="D48" s="165"/>
      <c r="E48" s="166"/>
      <c r="F48" s="166"/>
      <c r="G48" s="166"/>
      <c r="H48" s="166"/>
    </row>
    <row r="49" spans="2:8" ht="33" customHeight="1">
      <c r="B49" s="165" t="s">
        <v>193</v>
      </c>
      <c r="C49" s="165"/>
      <c r="D49" s="165"/>
      <c r="E49" s="166" t="s">
        <v>312</v>
      </c>
      <c r="F49" s="166"/>
      <c r="G49" s="166"/>
      <c r="H49" s="166"/>
    </row>
    <row r="50" spans="2:8" ht="33" customHeight="1">
      <c r="B50" s="165" t="s">
        <v>194</v>
      </c>
      <c r="C50" s="165"/>
      <c r="D50" s="165"/>
      <c r="E50" s="166" t="s">
        <v>313</v>
      </c>
      <c r="F50" s="166"/>
      <c r="G50" s="166"/>
      <c r="H50" s="166"/>
    </row>
    <row r="51" spans="2:8" ht="15.75">
      <c r="B51" s="75"/>
      <c r="C51" s="75"/>
      <c r="D51" s="75"/>
      <c r="E51" s="75"/>
      <c r="F51" s="75"/>
      <c r="G51" s="75"/>
      <c r="H51" s="75"/>
    </row>
    <row r="52" ht="15"/>
    <row r="53" spans="2:7" ht="37.5" customHeight="1">
      <c r="B53" s="53" t="s">
        <v>694</v>
      </c>
      <c r="C53" s="52"/>
      <c r="D53" s="52"/>
      <c r="E53" s="168" t="s">
        <v>695</v>
      </c>
      <c r="F53" s="168"/>
      <c r="G53" s="168"/>
    </row>
    <row r="54" spans="2:7" ht="15">
      <c r="B54" s="54"/>
      <c r="E54" s="167" t="s">
        <v>180</v>
      </c>
      <c r="F54" s="167"/>
      <c r="G54" s="9" t="s">
        <v>179</v>
      </c>
    </row>
    <row r="55" spans="2:6" ht="15">
      <c r="B55" s="54"/>
      <c r="E55" s="48"/>
      <c r="F55" s="48"/>
    </row>
    <row r="56" ht="15">
      <c r="B56" s="54"/>
    </row>
    <row r="57" spans="2:7" ht="18.75">
      <c r="B57" s="55" t="s">
        <v>191</v>
      </c>
      <c r="E57" s="168" t="s">
        <v>688</v>
      </c>
      <c r="F57" s="168"/>
      <c r="G57" s="168"/>
    </row>
    <row r="58" spans="2:7" ht="15">
      <c r="B58" s="54"/>
      <c r="E58" s="167" t="s">
        <v>180</v>
      </c>
      <c r="F58" s="167"/>
      <c r="G58" s="9" t="s">
        <v>179</v>
      </c>
    </row>
    <row r="59" ht="15">
      <c r="B59" s="54"/>
    </row>
    <row r="60" ht="15">
      <c r="B60" s="54"/>
    </row>
    <row r="61" spans="2:7" ht="18.75">
      <c r="B61" s="55" t="s">
        <v>192</v>
      </c>
      <c r="E61" s="168" t="s">
        <v>687</v>
      </c>
      <c r="F61" s="168"/>
      <c r="G61" s="168"/>
    </row>
    <row r="62" spans="2:7" ht="15">
      <c r="B62" s="54"/>
      <c r="E62" s="167" t="s">
        <v>180</v>
      </c>
      <c r="F62" s="167"/>
      <c r="G62" s="9" t="s">
        <v>179</v>
      </c>
    </row>
    <row r="63" ht="15">
      <c r="B63" s="54"/>
    </row>
    <row r="64" ht="15">
      <c r="B64" s="54" t="s">
        <v>314</v>
      </c>
    </row>
    <row r="65" ht="15">
      <c r="B65" s="54" t="s">
        <v>315</v>
      </c>
    </row>
  </sheetData>
  <sheetProtection/>
  <mergeCells count="43">
    <mergeCell ref="F17:H17"/>
    <mergeCell ref="B15:D15"/>
    <mergeCell ref="F15:H15"/>
    <mergeCell ref="B42:C42"/>
    <mergeCell ref="F18:H18"/>
    <mergeCell ref="F20:H20"/>
    <mergeCell ref="F21:G21"/>
    <mergeCell ref="F23:H23"/>
    <mergeCell ref="C40:G40"/>
    <mergeCell ref="B17:D17"/>
    <mergeCell ref="B20:D20"/>
    <mergeCell ref="E46:H46"/>
    <mergeCell ref="B28:H28"/>
    <mergeCell ref="B29:H29"/>
    <mergeCell ref="B34:H34"/>
    <mergeCell ref="B45:D45"/>
    <mergeCell ref="E44:H44"/>
    <mergeCell ref="E45:H45"/>
    <mergeCell ref="B46:D46"/>
    <mergeCell ref="B23:D23"/>
    <mergeCell ref="B21:C21"/>
    <mergeCell ref="B43:D43"/>
    <mergeCell ref="E43:H43"/>
    <mergeCell ref="E42:H42"/>
    <mergeCell ref="B36:H36"/>
    <mergeCell ref="B35:H35"/>
    <mergeCell ref="B37:H37"/>
    <mergeCell ref="B32:H32"/>
    <mergeCell ref="B33:H33"/>
    <mergeCell ref="E62:F62"/>
    <mergeCell ref="E57:G57"/>
    <mergeCell ref="E58:F58"/>
    <mergeCell ref="B50:D50"/>
    <mergeCell ref="E61:G61"/>
    <mergeCell ref="E54:F54"/>
    <mergeCell ref="E53:G53"/>
    <mergeCell ref="E50:H50"/>
    <mergeCell ref="B47:D47"/>
    <mergeCell ref="E47:H47"/>
    <mergeCell ref="E48:H48"/>
    <mergeCell ref="E49:H49"/>
    <mergeCell ref="B48:D48"/>
    <mergeCell ref="B49:D49"/>
  </mergeCells>
  <printOptions/>
  <pageMargins left="0.7874015748031497" right="0.1968503937007874" top="0.7874015748031497" bottom="0.7874015748031497" header="0.5118110236220472" footer="0.5118110236220472"/>
  <pageSetup horizontalDpi="600" verticalDpi="600" orientation="portrait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5"/>
  <sheetViews>
    <sheetView view="pageBreakPreview" zoomScale="75" zoomScaleSheetLayoutView="75" workbookViewId="0" topLeftCell="A28">
      <selection activeCell="B9" sqref="B9:G11"/>
    </sheetView>
  </sheetViews>
  <sheetFormatPr defaultColWidth="18.75390625" defaultRowHeight="12.75"/>
  <cols>
    <col min="1" max="1" width="8.875" style="9" customWidth="1"/>
    <col min="2" max="2" width="47.625" style="9" customWidth="1"/>
    <col min="3" max="6" width="18.75390625" style="9" customWidth="1"/>
    <col min="7" max="7" width="10.875" style="9" customWidth="1"/>
    <col min="8" max="8" width="27.25390625" style="9" customWidth="1"/>
    <col min="9" max="16384" width="18.75390625" style="9" customWidth="1"/>
  </cols>
  <sheetData>
    <row r="1" spans="1:10" ht="15">
      <c r="A1" s="20"/>
      <c r="B1" s="206" t="s">
        <v>3</v>
      </c>
      <c r="C1" s="206"/>
      <c r="D1" s="206"/>
      <c r="E1" s="206"/>
      <c r="F1" s="206"/>
      <c r="G1" s="206"/>
      <c r="H1" s="207"/>
      <c r="I1" s="90"/>
      <c r="J1" s="90"/>
    </row>
    <row r="2" spans="1:10" ht="15">
      <c r="A2" s="21"/>
      <c r="B2" s="208" t="s">
        <v>63</v>
      </c>
      <c r="C2" s="208"/>
      <c r="D2" s="208"/>
      <c r="E2" s="208"/>
      <c r="F2" s="208"/>
      <c r="G2" s="208"/>
      <c r="H2" s="209"/>
      <c r="I2" s="90"/>
      <c r="J2" s="90"/>
    </row>
    <row r="3" spans="1:10" s="18" customFormat="1" ht="14.25" customHeight="1">
      <c r="A3" s="19">
        <v>1</v>
      </c>
      <c r="B3" s="200" t="s">
        <v>55</v>
      </c>
      <c r="C3" s="201"/>
      <c r="D3" s="201"/>
      <c r="E3" s="201"/>
      <c r="F3" s="201"/>
      <c r="G3" s="201"/>
      <c r="H3" s="43" t="s">
        <v>196</v>
      </c>
      <c r="I3" s="91"/>
      <c r="J3" s="91"/>
    </row>
    <row r="4" spans="1:10" ht="30.75" customHeight="1">
      <c r="A4" s="17" t="s">
        <v>59</v>
      </c>
      <c r="B4" s="183" t="s">
        <v>316</v>
      </c>
      <c r="C4" s="184"/>
      <c r="D4" s="184"/>
      <c r="E4" s="184"/>
      <c r="F4" s="184"/>
      <c r="G4" s="191"/>
      <c r="H4" s="12" t="s">
        <v>317</v>
      </c>
      <c r="I4" s="92"/>
      <c r="J4" s="92"/>
    </row>
    <row r="5" spans="1:10" ht="15">
      <c r="A5" s="17" t="s">
        <v>60</v>
      </c>
      <c r="B5" s="183" t="s">
        <v>699</v>
      </c>
      <c r="C5" s="184"/>
      <c r="D5" s="184"/>
      <c r="E5" s="184"/>
      <c r="F5" s="184"/>
      <c r="G5" s="191"/>
      <c r="H5" s="12"/>
      <c r="I5" s="92"/>
      <c r="J5" s="92"/>
    </row>
    <row r="6" spans="1:10" ht="15">
      <c r="A6" s="17" t="s">
        <v>61</v>
      </c>
      <c r="B6" s="183" t="s">
        <v>700</v>
      </c>
      <c r="C6" s="184"/>
      <c r="D6" s="184"/>
      <c r="E6" s="184"/>
      <c r="F6" s="184"/>
      <c r="G6" s="191"/>
      <c r="H6" s="12"/>
      <c r="I6" s="92"/>
      <c r="J6" s="92"/>
    </row>
    <row r="7" spans="1:10" ht="15">
      <c r="A7" s="17" t="s">
        <v>62</v>
      </c>
      <c r="B7" s="183"/>
      <c r="C7" s="184"/>
      <c r="D7" s="184"/>
      <c r="E7" s="184"/>
      <c r="F7" s="184"/>
      <c r="G7" s="191"/>
      <c r="H7" s="12"/>
      <c r="I7" s="92"/>
      <c r="J7" s="92"/>
    </row>
    <row r="8" spans="1:10" ht="30.75" customHeight="1">
      <c r="A8" s="23">
        <v>2</v>
      </c>
      <c r="B8" s="200" t="s">
        <v>56</v>
      </c>
      <c r="C8" s="201"/>
      <c r="D8" s="201"/>
      <c r="E8" s="201"/>
      <c r="F8" s="201"/>
      <c r="G8" s="202"/>
      <c r="H8" s="43" t="s">
        <v>196</v>
      </c>
      <c r="I8" s="91"/>
      <c r="J8" s="91"/>
    </row>
    <row r="9" spans="1:10" ht="15" customHeight="1">
      <c r="A9" s="17" t="s">
        <v>64</v>
      </c>
      <c r="B9" s="203"/>
      <c r="C9" s="204"/>
      <c r="D9" s="204"/>
      <c r="E9" s="204"/>
      <c r="F9" s="204"/>
      <c r="G9" s="205"/>
      <c r="H9" s="12"/>
      <c r="I9" s="92"/>
      <c r="J9" s="92"/>
    </row>
    <row r="10" spans="1:10" ht="15">
      <c r="A10" s="17" t="s">
        <v>65</v>
      </c>
      <c r="B10" s="203"/>
      <c r="C10" s="204"/>
      <c r="D10" s="204"/>
      <c r="E10" s="204"/>
      <c r="F10" s="204"/>
      <c r="G10" s="205"/>
      <c r="H10" s="12"/>
      <c r="I10" s="92"/>
      <c r="J10" s="92"/>
    </row>
    <row r="11" spans="1:10" ht="15" customHeight="1">
      <c r="A11" s="17" t="s">
        <v>66</v>
      </c>
      <c r="B11" s="203"/>
      <c r="C11" s="204"/>
      <c r="D11" s="204"/>
      <c r="E11" s="204"/>
      <c r="F11" s="204"/>
      <c r="G11" s="205"/>
      <c r="H11" s="4"/>
      <c r="I11" s="93"/>
      <c r="J11" s="93"/>
    </row>
    <row r="12" spans="1:10" ht="15">
      <c r="A12" s="17" t="s">
        <v>62</v>
      </c>
      <c r="B12" s="203"/>
      <c r="C12" s="204"/>
      <c r="D12" s="204"/>
      <c r="E12" s="204"/>
      <c r="F12" s="204"/>
      <c r="G12" s="205"/>
      <c r="H12" s="4"/>
      <c r="I12" s="93"/>
      <c r="J12" s="93"/>
    </row>
    <row r="13" spans="1:10" s="22" customFormat="1" ht="33" customHeight="1">
      <c r="A13" s="26">
        <v>3</v>
      </c>
      <c r="B13" s="198" t="s">
        <v>6</v>
      </c>
      <c r="C13" s="199"/>
      <c r="D13" s="199"/>
      <c r="E13" s="199"/>
      <c r="F13" s="199"/>
      <c r="G13" s="199"/>
      <c r="H13" s="199"/>
      <c r="I13" s="94"/>
      <c r="J13" s="94"/>
    </row>
    <row r="14" spans="1:10" ht="75" customHeight="1">
      <c r="A14" s="4" t="s">
        <v>0</v>
      </c>
      <c r="B14" s="4" t="s">
        <v>57</v>
      </c>
      <c r="C14" s="197" t="s">
        <v>255</v>
      </c>
      <c r="D14" s="197"/>
      <c r="E14" s="197"/>
      <c r="F14" s="197" t="s">
        <v>217</v>
      </c>
      <c r="G14" s="197"/>
      <c r="H14" s="24" t="s">
        <v>197</v>
      </c>
      <c r="I14" s="95"/>
      <c r="J14" s="95"/>
    </row>
    <row r="15" spans="1:10" ht="15">
      <c r="A15" s="17" t="s">
        <v>82</v>
      </c>
      <c r="B15" s="12"/>
      <c r="C15" s="182"/>
      <c r="D15" s="182"/>
      <c r="E15" s="182"/>
      <c r="F15" s="197"/>
      <c r="G15" s="197"/>
      <c r="H15" s="29"/>
      <c r="I15" s="96"/>
      <c r="J15" s="96"/>
    </row>
    <row r="16" spans="1:10" ht="15">
      <c r="A16" s="17" t="s">
        <v>83</v>
      </c>
      <c r="B16" s="12"/>
      <c r="C16" s="182"/>
      <c r="D16" s="182"/>
      <c r="E16" s="182"/>
      <c r="F16" s="197"/>
      <c r="G16" s="197"/>
      <c r="H16" s="29"/>
      <c r="I16" s="96"/>
      <c r="J16" s="96"/>
    </row>
    <row r="17" spans="1:10" ht="15">
      <c r="A17" s="17" t="s">
        <v>84</v>
      </c>
      <c r="B17" s="12"/>
      <c r="C17" s="182"/>
      <c r="D17" s="182"/>
      <c r="E17" s="182"/>
      <c r="F17" s="197"/>
      <c r="G17" s="197"/>
      <c r="H17" s="29"/>
      <c r="I17" s="96"/>
      <c r="J17" s="96"/>
    </row>
    <row r="18" spans="1:10" ht="15">
      <c r="A18" s="17" t="s">
        <v>62</v>
      </c>
      <c r="B18" s="12"/>
      <c r="C18" s="182"/>
      <c r="D18" s="182"/>
      <c r="E18" s="182"/>
      <c r="F18" s="197"/>
      <c r="G18" s="197"/>
      <c r="H18" s="29"/>
      <c r="I18" s="96"/>
      <c r="J18" s="96"/>
    </row>
    <row r="19" spans="1:10" ht="47.25" customHeight="1">
      <c r="A19" s="28">
        <v>4</v>
      </c>
      <c r="B19" s="195" t="s">
        <v>42</v>
      </c>
      <c r="C19" s="196"/>
      <c r="D19" s="196"/>
      <c r="E19" s="196"/>
      <c r="F19" s="196"/>
      <c r="G19" s="196"/>
      <c r="H19" s="196"/>
      <c r="I19" s="97"/>
      <c r="J19" s="97"/>
    </row>
    <row r="20" spans="1:10" ht="45">
      <c r="A20" s="7" t="s">
        <v>0</v>
      </c>
      <c r="B20" s="4" t="s">
        <v>75</v>
      </c>
      <c r="C20" s="4" t="s">
        <v>71</v>
      </c>
      <c r="D20" s="24" t="s">
        <v>72</v>
      </c>
      <c r="E20" s="24" t="s">
        <v>73</v>
      </c>
      <c r="F20" s="187" t="s">
        <v>70</v>
      </c>
      <c r="G20" s="189"/>
      <c r="H20" s="24" t="s">
        <v>74</v>
      </c>
      <c r="I20" s="95"/>
      <c r="J20" s="95"/>
    </row>
    <row r="21" spans="1:10" ht="46.5" customHeight="1">
      <c r="A21" s="8" t="s">
        <v>67</v>
      </c>
      <c r="B21" s="12" t="s">
        <v>85</v>
      </c>
      <c r="C21" s="83" t="s">
        <v>634</v>
      </c>
      <c r="D21" s="84">
        <v>1021100970472</v>
      </c>
      <c r="E21" s="13"/>
      <c r="F21" s="192" t="s">
        <v>636</v>
      </c>
      <c r="G21" s="193"/>
      <c r="H21" s="29" t="s">
        <v>635</v>
      </c>
      <c r="I21" s="96"/>
      <c r="J21" s="96"/>
    </row>
    <row r="22" spans="1:10" ht="15">
      <c r="A22" s="8" t="s">
        <v>68</v>
      </c>
      <c r="B22" s="194" t="s">
        <v>76</v>
      </c>
      <c r="C22" s="194"/>
      <c r="D22" s="194"/>
      <c r="E22" s="194"/>
      <c r="F22" s="194"/>
      <c r="G22" s="194"/>
      <c r="H22" s="194"/>
      <c r="I22" s="98"/>
      <c r="J22" s="98"/>
    </row>
    <row r="23" spans="1:10" ht="91.5" customHeight="1">
      <c r="A23" s="8" t="s">
        <v>77</v>
      </c>
      <c r="B23" s="17" t="s">
        <v>640</v>
      </c>
      <c r="C23" s="118" t="s">
        <v>668</v>
      </c>
      <c r="D23" s="13" t="s">
        <v>669</v>
      </c>
      <c r="E23" s="13" t="s">
        <v>454</v>
      </c>
      <c r="F23" s="194" t="s">
        <v>455</v>
      </c>
      <c r="G23" s="194"/>
      <c r="H23" s="13" t="s">
        <v>670</v>
      </c>
      <c r="I23" s="98"/>
      <c r="J23" s="98"/>
    </row>
    <row r="24" spans="1:10" ht="60">
      <c r="A24" s="8" t="s">
        <v>78</v>
      </c>
      <c r="B24" s="17" t="s">
        <v>671</v>
      </c>
      <c r="C24" s="83" t="s">
        <v>672</v>
      </c>
      <c r="D24" s="83" t="s">
        <v>673</v>
      </c>
      <c r="E24" s="83" t="s">
        <v>454</v>
      </c>
      <c r="F24" s="194" t="s">
        <v>455</v>
      </c>
      <c r="G24" s="194"/>
      <c r="H24" s="13" t="s">
        <v>674</v>
      </c>
      <c r="I24" s="98"/>
      <c r="J24" s="98"/>
    </row>
    <row r="25" spans="1:10" ht="15">
      <c r="A25" s="17" t="s">
        <v>62</v>
      </c>
      <c r="B25" s="17"/>
      <c r="C25" s="83"/>
      <c r="D25" s="13"/>
      <c r="E25" s="13"/>
      <c r="F25" s="194"/>
      <c r="G25" s="194"/>
      <c r="H25" s="13"/>
      <c r="I25" s="98"/>
      <c r="J25" s="98"/>
    </row>
    <row r="26" spans="1:10" ht="30">
      <c r="A26" s="8" t="s">
        <v>69</v>
      </c>
      <c r="B26" s="13" t="s">
        <v>456</v>
      </c>
      <c r="C26" s="83">
        <v>40994</v>
      </c>
      <c r="D26" s="13" t="s">
        <v>457</v>
      </c>
      <c r="E26" s="13" t="s">
        <v>454</v>
      </c>
      <c r="F26" s="194" t="s">
        <v>455</v>
      </c>
      <c r="G26" s="194"/>
      <c r="H26" s="29"/>
      <c r="I26" s="96"/>
      <c r="J26" s="96"/>
    </row>
    <row r="27" spans="1:10" ht="15">
      <c r="A27" s="8" t="s">
        <v>256</v>
      </c>
      <c r="B27" s="183" t="s">
        <v>79</v>
      </c>
      <c r="C27" s="184"/>
      <c r="D27" s="184"/>
      <c r="E27" s="184"/>
      <c r="F27" s="184"/>
      <c r="G27" s="184"/>
      <c r="H27" s="191"/>
      <c r="I27" s="92"/>
      <c r="J27" s="92"/>
    </row>
    <row r="28" spans="1:10" ht="15">
      <c r="A28" s="8" t="s">
        <v>257</v>
      </c>
      <c r="B28" s="13" t="s">
        <v>76</v>
      </c>
      <c r="C28" s="12"/>
      <c r="D28" s="13"/>
      <c r="E28" s="13"/>
      <c r="F28" s="192"/>
      <c r="G28" s="193"/>
      <c r="H28" s="29"/>
      <c r="I28" s="96"/>
      <c r="J28" s="96"/>
    </row>
    <row r="29" spans="1:10" ht="30">
      <c r="A29" s="17" t="s">
        <v>62</v>
      </c>
      <c r="B29" s="17" t="s">
        <v>675</v>
      </c>
      <c r="C29" s="118" t="s">
        <v>676</v>
      </c>
      <c r="D29" s="13" t="s">
        <v>677</v>
      </c>
      <c r="E29" s="13" t="s">
        <v>454</v>
      </c>
      <c r="F29" s="194" t="s">
        <v>642</v>
      </c>
      <c r="G29" s="194"/>
      <c r="H29" s="13" t="s">
        <v>678</v>
      </c>
      <c r="I29" s="98"/>
      <c r="J29" s="98"/>
    </row>
    <row r="30" spans="1:10" ht="37.5" customHeight="1">
      <c r="A30" s="25">
        <v>5</v>
      </c>
      <c r="B30" s="195" t="s">
        <v>43</v>
      </c>
      <c r="C30" s="196"/>
      <c r="D30" s="196"/>
      <c r="E30" s="196"/>
      <c r="F30" s="196"/>
      <c r="G30" s="196"/>
      <c r="H30" s="196"/>
      <c r="I30" s="97"/>
      <c r="J30" s="97"/>
    </row>
    <row r="31" spans="1:10" ht="15">
      <c r="A31" s="30" t="s">
        <v>80</v>
      </c>
      <c r="B31" s="183" t="s">
        <v>96</v>
      </c>
      <c r="C31" s="184"/>
      <c r="D31" s="184"/>
      <c r="E31" s="184"/>
      <c r="F31" s="184"/>
      <c r="G31" s="184"/>
      <c r="H31" s="184"/>
      <c r="I31" s="92"/>
      <c r="J31" s="92"/>
    </row>
    <row r="32" spans="1:10" ht="33" customHeight="1">
      <c r="A32" s="185" t="s">
        <v>0</v>
      </c>
      <c r="B32" s="185" t="s">
        <v>81</v>
      </c>
      <c r="C32" s="187" t="s">
        <v>86</v>
      </c>
      <c r="D32" s="188"/>
      <c r="E32" s="189"/>
      <c r="F32" s="182" t="s">
        <v>87</v>
      </c>
      <c r="G32" s="182"/>
      <c r="H32" s="182"/>
      <c r="I32" s="93"/>
      <c r="J32" s="93"/>
    </row>
    <row r="33" spans="1:10" ht="45.75" customHeight="1">
      <c r="A33" s="186"/>
      <c r="B33" s="186"/>
      <c r="C33" s="4" t="s">
        <v>39</v>
      </c>
      <c r="D33" s="24" t="s">
        <v>40</v>
      </c>
      <c r="E33" s="24" t="s">
        <v>45</v>
      </c>
      <c r="F33" s="4" t="s">
        <v>39</v>
      </c>
      <c r="G33" s="24" t="s">
        <v>40</v>
      </c>
      <c r="H33" s="24" t="s">
        <v>45</v>
      </c>
      <c r="I33" s="95"/>
      <c r="J33" s="95"/>
    </row>
    <row r="34" spans="1:10" ht="15">
      <c r="A34" s="8" t="s">
        <v>89</v>
      </c>
      <c r="B34" s="12" t="s">
        <v>620</v>
      </c>
      <c r="C34" s="81">
        <v>1</v>
      </c>
      <c r="D34" s="81">
        <v>1</v>
      </c>
      <c r="E34" s="12"/>
      <c r="F34" s="81">
        <v>1</v>
      </c>
      <c r="G34" s="81">
        <v>1</v>
      </c>
      <c r="H34" s="13"/>
      <c r="I34" s="98"/>
      <c r="J34" s="98"/>
    </row>
    <row r="35" spans="1:10" ht="30">
      <c r="A35" s="8" t="s">
        <v>90</v>
      </c>
      <c r="B35" s="12" t="s">
        <v>698</v>
      </c>
      <c r="C35" s="81">
        <v>11</v>
      </c>
      <c r="D35" s="81">
        <v>11</v>
      </c>
      <c r="E35" s="12"/>
      <c r="F35" s="81">
        <v>10</v>
      </c>
      <c r="G35" s="81">
        <v>9</v>
      </c>
      <c r="H35" s="13" t="s">
        <v>679</v>
      </c>
      <c r="I35" s="98"/>
      <c r="J35" s="98"/>
    </row>
    <row r="36" spans="1:10" ht="21" customHeight="1">
      <c r="A36" s="8" t="s">
        <v>326</v>
      </c>
      <c r="B36" s="12" t="s">
        <v>321</v>
      </c>
      <c r="C36" s="109">
        <v>62.75</v>
      </c>
      <c r="D36" s="100">
        <v>62.75</v>
      </c>
      <c r="E36" s="12"/>
      <c r="F36" s="109">
        <v>51</v>
      </c>
      <c r="G36" s="100">
        <v>51</v>
      </c>
      <c r="H36" s="13"/>
      <c r="I36" s="98"/>
      <c r="J36" s="107"/>
    </row>
    <row r="37" spans="1:10" ht="15">
      <c r="A37" s="17" t="s">
        <v>327</v>
      </c>
      <c r="B37" s="12" t="s">
        <v>322</v>
      </c>
      <c r="C37" s="110">
        <v>198.25</v>
      </c>
      <c r="D37" s="110">
        <v>198.25</v>
      </c>
      <c r="E37" s="12"/>
      <c r="F37" s="110">
        <v>156</v>
      </c>
      <c r="G37" s="110">
        <v>156</v>
      </c>
      <c r="H37" s="13"/>
      <c r="I37" s="98"/>
      <c r="J37" s="107"/>
    </row>
    <row r="38" spans="1:10" ht="15">
      <c r="A38" s="17" t="s">
        <v>328</v>
      </c>
      <c r="B38" s="12" t="s">
        <v>323</v>
      </c>
      <c r="C38" s="110">
        <v>80</v>
      </c>
      <c r="D38" s="110">
        <v>80</v>
      </c>
      <c r="E38" s="12"/>
      <c r="F38" s="110">
        <v>81</v>
      </c>
      <c r="G38" s="110">
        <v>81</v>
      </c>
      <c r="H38" s="12"/>
      <c r="I38" s="98"/>
      <c r="J38" s="107"/>
    </row>
    <row r="39" spans="1:10" ht="15">
      <c r="A39" s="17" t="s">
        <v>329</v>
      </c>
      <c r="B39" s="12" t="s">
        <v>324</v>
      </c>
      <c r="C39" s="110">
        <v>43</v>
      </c>
      <c r="D39" s="110">
        <v>43</v>
      </c>
      <c r="E39" s="12"/>
      <c r="F39" s="110">
        <v>32</v>
      </c>
      <c r="G39" s="110">
        <v>32</v>
      </c>
      <c r="H39" s="13"/>
      <c r="I39" s="98"/>
      <c r="J39" s="107"/>
    </row>
    <row r="40" spans="1:10" ht="15">
      <c r="A40" s="17" t="s">
        <v>621</v>
      </c>
      <c r="B40" s="12" t="s">
        <v>622</v>
      </c>
      <c r="C40" s="110">
        <v>72</v>
      </c>
      <c r="D40" s="110">
        <v>81</v>
      </c>
      <c r="E40" s="12"/>
      <c r="F40" s="110">
        <v>72</v>
      </c>
      <c r="G40" s="110">
        <v>81</v>
      </c>
      <c r="H40" s="13"/>
      <c r="I40" s="98"/>
      <c r="J40" s="107"/>
    </row>
    <row r="41" spans="1:10" ht="15">
      <c r="A41" s="17" t="s">
        <v>623</v>
      </c>
      <c r="B41" s="12" t="s">
        <v>624</v>
      </c>
      <c r="C41" s="110">
        <v>0</v>
      </c>
      <c r="D41" s="110"/>
      <c r="E41" s="12"/>
      <c r="F41" s="110">
        <v>0</v>
      </c>
      <c r="G41" s="110"/>
      <c r="H41" s="13"/>
      <c r="I41" s="98"/>
      <c r="J41" s="107"/>
    </row>
    <row r="42" spans="1:10" ht="15">
      <c r="A42" s="17"/>
      <c r="B42" s="27"/>
      <c r="C42" s="81">
        <f>SUM(C34,C35,C36,C37,C38:C39)</f>
        <v>396</v>
      </c>
      <c r="D42" s="81">
        <f>SUM(D34,D35,D36,D37,D38:D39)</f>
        <v>396</v>
      </c>
      <c r="E42" s="81">
        <f>SUM(E34,E35,E36,E37,E38:E39)</f>
        <v>0</v>
      </c>
      <c r="F42" s="81">
        <f>SUM(F34,F35,F36,F37,F38:F39)</f>
        <v>331</v>
      </c>
      <c r="G42" s="81">
        <f>SUM(G34,G35,G36,G37,G38:G39)</f>
        <v>330</v>
      </c>
      <c r="H42" s="13"/>
      <c r="I42" s="98"/>
      <c r="J42" s="98"/>
    </row>
    <row r="43" spans="1:10" ht="15">
      <c r="A43" s="8" t="s">
        <v>453</v>
      </c>
      <c r="B43" s="183" t="s">
        <v>97</v>
      </c>
      <c r="C43" s="184"/>
      <c r="D43" s="184"/>
      <c r="E43" s="184"/>
      <c r="F43" s="184"/>
      <c r="G43" s="184"/>
      <c r="H43" s="184"/>
      <c r="I43" s="92"/>
      <c r="J43" s="92"/>
    </row>
    <row r="44" spans="1:10" ht="30" customHeight="1">
      <c r="A44" s="185" t="s">
        <v>0</v>
      </c>
      <c r="B44" s="185" t="s">
        <v>81</v>
      </c>
      <c r="C44" s="187" t="s">
        <v>86</v>
      </c>
      <c r="D44" s="188"/>
      <c r="E44" s="189"/>
      <c r="F44" s="182" t="s">
        <v>262</v>
      </c>
      <c r="G44" s="182"/>
      <c r="H44" s="182"/>
      <c r="I44" s="93"/>
      <c r="J44" s="93"/>
    </row>
    <row r="45" spans="1:10" ht="45">
      <c r="A45" s="186"/>
      <c r="B45" s="186"/>
      <c r="C45" s="4" t="s">
        <v>39</v>
      </c>
      <c r="D45" s="24" t="s">
        <v>40</v>
      </c>
      <c r="E45" s="24" t="s">
        <v>45</v>
      </c>
      <c r="F45" s="4" t="s">
        <v>39</v>
      </c>
      <c r="G45" s="24" t="s">
        <v>40</v>
      </c>
      <c r="H45" s="24" t="s">
        <v>45</v>
      </c>
      <c r="I45" s="95"/>
      <c r="J45" s="95"/>
    </row>
    <row r="46" spans="1:10" ht="15">
      <c r="A46" s="8" t="s">
        <v>92</v>
      </c>
      <c r="B46" s="12" t="s">
        <v>258</v>
      </c>
      <c r="C46" s="4" t="s">
        <v>99</v>
      </c>
      <c r="D46" s="4" t="s">
        <v>99</v>
      </c>
      <c r="E46" s="4" t="s">
        <v>99</v>
      </c>
      <c r="F46" s="13"/>
      <c r="G46" s="13"/>
      <c r="H46" s="13"/>
      <c r="I46" s="98"/>
      <c r="J46" s="98"/>
    </row>
    <row r="47" spans="1:10" ht="30">
      <c r="A47" s="8"/>
      <c r="B47" s="12" t="s">
        <v>260</v>
      </c>
      <c r="C47" s="4"/>
      <c r="D47" s="4"/>
      <c r="E47" s="4"/>
      <c r="F47" s="149"/>
      <c r="G47" s="13"/>
      <c r="H47" s="13"/>
      <c r="I47" s="98"/>
      <c r="J47" s="98"/>
    </row>
    <row r="48" spans="1:10" ht="30">
      <c r="A48" s="8" t="s">
        <v>93</v>
      </c>
      <c r="B48" s="12" t="s">
        <v>261</v>
      </c>
      <c r="C48" s="4" t="s">
        <v>99</v>
      </c>
      <c r="D48" s="4" t="s">
        <v>99</v>
      </c>
      <c r="E48" s="4" t="s">
        <v>99</v>
      </c>
      <c r="F48" s="149">
        <v>72</v>
      </c>
      <c r="G48" s="13">
        <v>81</v>
      </c>
      <c r="H48" s="13"/>
      <c r="I48" s="98"/>
      <c r="J48" s="98"/>
    </row>
    <row r="49" spans="1:10" ht="15">
      <c r="A49" s="8"/>
      <c r="B49" s="12" t="s">
        <v>259</v>
      </c>
      <c r="C49" s="4"/>
      <c r="D49" s="4"/>
      <c r="E49" s="4"/>
      <c r="F49" s="149">
        <v>54</v>
      </c>
      <c r="G49" s="13">
        <v>56</v>
      </c>
      <c r="H49" s="13"/>
      <c r="I49" s="98"/>
      <c r="J49" s="98"/>
    </row>
    <row r="50" spans="1:10" ht="30">
      <c r="A50" s="8" t="s">
        <v>94</v>
      </c>
      <c r="B50" s="12" t="s">
        <v>98</v>
      </c>
      <c r="C50" s="4" t="s">
        <v>99</v>
      </c>
      <c r="D50" s="4" t="s">
        <v>99</v>
      </c>
      <c r="E50" s="4" t="s">
        <v>99</v>
      </c>
      <c r="F50" s="149">
        <v>166</v>
      </c>
      <c r="G50" s="13">
        <v>166</v>
      </c>
      <c r="H50" s="13"/>
      <c r="I50" s="98"/>
      <c r="J50" s="98"/>
    </row>
    <row r="51" spans="1:10" ht="15">
      <c r="A51" s="8"/>
      <c r="B51" s="12" t="s">
        <v>259</v>
      </c>
      <c r="C51" s="4"/>
      <c r="D51" s="4"/>
      <c r="E51" s="4"/>
      <c r="F51" s="149">
        <v>160</v>
      </c>
      <c r="G51" s="13">
        <v>160</v>
      </c>
      <c r="H51" s="13"/>
      <c r="I51" s="98"/>
      <c r="J51" s="98"/>
    </row>
    <row r="52" spans="1:10" ht="30">
      <c r="A52" s="8" t="s">
        <v>95</v>
      </c>
      <c r="B52" s="12" t="s">
        <v>100</v>
      </c>
      <c r="C52" s="4" t="s">
        <v>99</v>
      </c>
      <c r="D52" s="4" t="s">
        <v>99</v>
      </c>
      <c r="E52" s="4" t="s">
        <v>99</v>
      </c>
      <c r="F52" s="149">
        <v>87</v>
      </c>
      <c r="G52" s="13">
        <v>87</v>
      </c>
      <c r="H52" s="13"/>
      <c r="I52" s="98"/>
      <c r="J52" s="98"/>
    </row>
    <row r="53" spans="1:10" ht="15">
      <c r="A53" s="8"/>
      <c r="B53" s="12" t="s">
        <v>259</v>
      </c>
      <c r="C53" s="4"/>
      <c r="D53" s="4"/>
      <c r="E53" s="4"/>
      <c r="F53" s="149"/>
      <c r="G53" s="13"/>
      <c r="H53" s="13"/>
      <c r="I53" s="98"/>
      <c r="J53" s="98"/>
    </row>
    <row r="54" spans="1:10" ht="15">
      <c r="A54" s="17"/>
      <c r="B54" s="27" t="s">
        <v>88</v>
      </c>
      <c r="C54" s="12"/>
      <c r="D54" s="12"/>
      <c r="E54" s="12"/>
      <c r="F54" s="149"/>
      <c r="G54" s="13"/>
      <c r="H54" s="13"/>
      <c r="I54" s="98"/>
      <c r="J54" s="98"/>
    </row>
    <row r="55" spans="1:10" ht="30" customHeight="1">
      <c r="A55" s="31">
        <v>6</v>
      </c>
      <c r="B55" s="190" t="s">
        <v>10</v>
      </c>
      <c r="C55" s="190"/>
      <c r="D55" s="190"/>
      <c r="E55" s="190"/>
      <c r="F55" s="190"/>
      <c r="G55" s="190"/>
      <c r="H55" s="190"/>
      <c r="I55" s="97"/>
      <c r="J55" s="97"/>
    </row>
    <row r="56" spans="1:10" ht="30">
      <c r="A56" s="4" t="s">
        <v>0</v>
      </c>
      <c r="B56" s="182" t="s">
        <v>81</v>
      </c>
      <c r="C56" s="182"/>
      <c r="D56" s="182"/>
      <c r="E56" s="4" t="s">
        <v>39</v>
      </c>
      <c r="F56" s="4" t="s">
        <v>40</v>
      </c>
      <c r="G56" s="24" t="s">
        <v>111</v>
      </c>
      <c r="H56" s="24" t="s">
        <v>109</v>
      </c>
      <c r="I56" s="95"/>
      <c r="J56" s="95"/>
    </row>
    <row r="57" spans="1:10" ht="30.75" customHeight="1">
      <c r="A57" s="17" t="s">
        <v>102</v>
      </c>
      <c r="B57" s="181" t="s">
        <v>110</v>
      </c>
      <c r="C57" s="181"/>
      <c r="D57" s="181"/>
      <c r="E57" s="100">
        <v>26743.45</v>
      </c>
      <c r="F57" s="100">
        <v>26860</v>
      </c>
      <c r="G57" s="13">
        <f>F57-E57</f>
        <v>116.54999999999927</v>
      </c>
      <c r="H57" s="150">
        <f aca="true" t="shared" si="0" ref="H57:H62">F57/E57</f>
        <v>1.0043580764635827</v>
      </c>
      <c r="I57" s="96"/>
      <c r="J57" s="99"/>
    </row>
    <row r="58" spans="1:10" ht="15">
      <c r="A58" s="17" t="s">
        <v>103</v>
      </c>
      <c r="B58" s="181" t="s">
        <v>101</v>
      </c>
      <c r="C58" s="181"/>
      <c r="D58" s="181"/>
      <c r="E58" s="100">
        <v>91825</v>
      </c>
      <c r="F58" s="100">
        <v>77810</v>
      </c>
      <c r="G58" s="13">
        <f aca="true" t="shared" si="1" ref="G58:G65">F58-E58</f>
        <v>-14015</v>
      </c>
      <c r="H58" s="150">
        <f t="shared" si="0"/>
        <v>0.847372719847536</v>
      </c>
      <c r="I58" s="96"/>
      <c r="J58" s="107"/>
    </row>
    <row r="59" spans="1:10" ht="15">
      <c r="A59" s="17" t="s">
        <v>104</v>
      </c>
      <c r="B59" s="181" t="s">
        <v>318</v>
      </c>
      <c r="C59" s="181"/>
      <c r="D59" s="181"/>
      <c r="E59" s="100">
        <v>37679</v>
      </c>
      <c r="F59" s="100">
        <v>38370</v>
      </c>
      <c r="G59" s="13">
        <f t="shared" si="1"/>
        <v>691</v>
      </c>
      <c r="H59" s="150">
        <f t="shared" si="0"/>
        <v>1.0183391278961755</v>
      </c>
      <c r="I59" s="96"/>
      <c r="J59" s="107"/>
    </row>
    <row r="60" spans="1:10" ht="15">
      <c r="A60" s="17" t="s">
        <v>105</v>
      </c>
      <c r="B60" s="181" t="s">
        <v>319</v>
      </c>
      <c r="C60" s="181"/>
      <c r="D60" s="181"/>
      <c r="E60" s="100">
        <v>27593.13</v>
      </c>
      <c r="F60" s="100">
        <v>28050</v>
      </c>
      <c r="G60" s="13">
        <f t="shared" si="1"/>
        <v>456.869999999999</v>
      </c>
      <c r="H60" s="150">
        <f t="shared" si="0"/>
        <v>1.016557382217965</v>
      </c>
      <c r="I60" s="96"/>
      <c r="J60" s="107"/>
    </row>
    <row r="61" spans="1:10" ht="15">
      <c r="A61" s="17" t="s">
        <v>106</v>
      </c>
      <c r="B61" s="181" t="s">
        <v>320</v>
      </c>
      <c r="C61" s="181"/>
      <c r="D61" s="181"/>
      <c r="E61" s="100">
        <v>17863.02</v>
      </c>
      <c r="F61" s="100">
        <v>17950</v>
      </c>
      <c r="G61" s="13">
        <f t="shared" si="1"/>
        <v>86.97999999999956</v>
      </c>
      <c r="H61" s="150">
        <f t="shared" si="0"/>
        <v>1.0048692774234145</v>
      </c>
      <c r="I61" s="96"/>
      <c r="J61" s="107"/>
    </row>
    <row r="62" spans="1:10" ht="15">
      <c r="A62" s="17" t="s">
        <v>325</v>
      </c>
      <c r="B62" s="181" t="s">
        <v>323</v>
      </c>
      <c r="C62" s="181"/>
      <c r="D62" s="181"/>
      <c r="E62" s="100">
        <v>18365.43</v>
      </c>
      <c r="F62" s="100">
        <v>17320</v>
      </c>
      <c r="G62" s="13">
        <f t="shared" si="1"/>
        <v>-1045.4300000000003</v>
      </c>
      <c r="H62" s="150">
        <f t="shared" si="0"/>
        <v>0.9430762034975495</v>
      </c>
      <c r="I62" s="96"/>
      <c r="J62" s="107"/>
    </row>
    <row r="63" spans="1:10" ht="15">
      <c r="A63" s="17" t="s">
        <v>107</v>
      </c>
      <c r="B63" s="181" t="s">
        <v>112</v>
      </c>
      <c r="C63" s="181"/>
      <c r="D63" s="181"/>
      <c r="E63" s="13">
        <v>343.3</v>
      </c>
      <c r="F63" s="13">
        <v>343.3</v>
      </c>
      <c r="G63" s="13">
        <f t="shared" si="1"/>
        <v>0</v>
      </c>
      <c r="H63" s="151" t="s">
        <v>99</v>
      </c>
      <c r="I63" s="93"/>
      <c r="J63" s="107"/>
    </row>
    <row r="64" spans="1:10" ht="32.25" customHeight="1">
      <c r="A64" s="17" t="s">
        <v>113</v>
      </c>
      <c r="B64" s="181" t="s">
        <v>115</v>
      </c>
      <c r="C64" s="181"/>
      <c r="D64" s="181"/>
      <c r="E64" s="100">
        <v>339</v>
      </c>
      <c r="F64" s="100">
        <v>336</v>
      </c>
      <c r="G64" s="13">
        <f t="shared" si="1"/>
        <v>-3</v>
      </c>
      <c r="H64" s="150">
        <f>F64/E64</f>
        <v>0.9911504424778761</v>
      </c>
      <c r="I64" s="96"/>
      <c r="J64" s="107"/>
    </row>
    <row r="65" spans="1:10" ht="38.25" customHeight="1">
      <c r="A65" s="17" t="s">
        <v>114</v>
      </c>
      <c r="B65" s="181" t="s">
        <v>218</v>
      </c>
      <c r="C65" s="181"/>
      <c r="D65" s="181"/>
      <c r="E65" s="100">
        <v>325</v>
      </c>
      <c r="F65" s="100">
        <v>318</v>
      </c>
      <c r="G65" s="13">
        <f t="shared" si="1"/>
        <v>-7</v>
      </c>
      <c r="H65" s="150">
        <f>F65/E65</f>
        <v>0.9784615384615385</v>
      </c>
      <c r="I65" s="96"/>
      <c r="J65" s="107"/>
    </row>
  </sheetData>
  <sheetProtection/>
  <mergeCells count="56">
    <mergeCell ref="B1:H1"/>
    <mergeCell ref="B2:H2"/>
    <mergeCell ref="B3:G3"/>
    <mergeCell ref="B4:G4"/>
    <mergeCell ref="B5:G5"/>
    <mergeCell ref="B6:G6"/>
    <mergeCell ref="B7:G7"/>
    <mergeCell ref="B8:G8"/>
    <mergeCell ref="B9:G9"/>
    <mergeCell ref="B10:G10"/>
    <mergeCell ref="B11:G11"/>
    <mergeCell ref="B12:G12"/>
    <mergeCell ref="B13:H13"/>
    <mergeCell ref="C14:E14"/>
    <mergeCell ref="F14:G14"/>
    <mergeCell ref="C15:E15"/>
    <mergeCell ref="F15:G15"/>
    <mergeCell ref="C16:E16"/>
    <mergeCell ref="F16:G16"/>
    <mergeCell ref="C17:E17"/>
    <mergeCell ref="F17:G17"/>
    <mergeCell ref="C18:E18"/>
    <mergeCell ref="F18:G18"/>
    <mergeCell ref="B19:H19"/>
    <mergeCell ref="F20:G20"/>
    <mergeCell ref="F21:G21"/>
    <mergeCell ref="B22:H22"/>
    <mergeCell ref="F23:G23"/>
    <mergeCell ref="F24:G24"/>
    <mergeCell ref="F25:G25"/>
    <mergeCell ref="F26:G26"/>
    <mergeCell ref="B27:H27"/>
    <mergeCell ref="F28:G28"/>
    <mergeCell ref="F29:G29"/>
    <mergeCell ref="B30:H30"/>
    <mergeCell ref="B31:H31"/>
    <mergeCell ref="A32:A33"/>
    <mergeCell ref="B32:B33"/>
    <mergeCell ref="C32:E32"/>
    <mergeCell ref="F32:H32"/>
    <mergeCell ref="B43:H43"/>
    <mergeCell ref="A44:A45"/>
    <mergeCell ref="B44:B45"/>
    <mergeCell ref="C44:E44"/>
    <mergeCell ref="F44:H44"/>
    <mergeCell ref="B55:H55"/>
    <mergeCell ref="B62:D62"/>
    <mergeCell ref="B63:D63"/>
    <mergeCell ref="B64:D64"/>
    <mergeCell ref="B65:D65"/>
    <mergeCell ref="B56:D56"/>
    <mergeCell ref="B57:D57"/>
    <mergeCell ref="B58:D58"/>
    <mergeCell ref="B59:D59"/>
    <mergeCell ref="B60:D60"/>
    <mergeCell ref="B61:D61"/>
  </mergeCells>
  <printOptions horizontalCentered="1"/>
  <pageMargins left="0.1968503937007874" right="0.2362204724409449" top="1.1811023622047245" bottom="0.3937007874015748" header="0.31496062992125984" footer="0.31496062992125984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45"/>
  <sheetViews>
    <sheetView view="pageBreakPreview" zoomScale="75" zoomScaleNormal="95" zoomScaleSheetLayoutView="75" zoomScalePageLayoutView="0" workbookViewId="0" topLeftCell="A127">
      <selection activeCell="H24" sqref="H24:I24"/>
    </sheetView>
  </sheetViews>
  <sheetFormatPr defaultColWidth="18.75390625" defaultRowHeight="12.75"/>
  <cols>
    <col min="1" max="1" width="9.00390625" style="9" customWidth="1"/>
    <col min="2" max="2" width="47.625" style="9" customWidth="1"/>
    <col min="3" max="3" width="16.625" style="9" customWidth="1"/>
    <col min="4" max="4" width="12.125" style="9" customWidth="1"/>
    <col min="5" max="5" width="12.75390625" style="9" customWidth="1"/>
    <col min="6" max="7" width="18.75390625" style="9" customWidth="1"/>
    <col min="8" max="9" width="17.25390625" style="9" customWidth="1"/>
    <col min="10" max="12" width="20.75390625" style="9" customWidth="1"/>
    <col min="13" max="16384" width="18.75390625" style="9" customWidth="1"/>
  </cols>
  <sheetData>
    <row r="1" spans="1:12" ht="12.75" customHeight="1">
      <c r="A1" s="159"/>
      <c r="B1" s="211" t="s">
        <v>11</v>
      </c>
      <c r="C1" s="211"/>
      <c r="D1" s="211"/>
      <c r="E1" s="211"/>
      <c r="F1" s="211"/>
      <c r="G1" s="211"/>
      <c r="H1" s="211"/>
      <c r="I1" s="211"/>
      <c r="J1" s="212"/>
      <c r="K1" s="90"/>
      <c r="L1" s="90"/>
    </row>
    <row r="2" spans="1:12" ht="13.5" customHeight="1">
      <c r="A2" s="210" t="s">
        <v>108</v>
      </c>
      <c r="B2" s="210"/>
      <c r="C2" s="210"/>
      <c r="D2" s="210"/>
      <c r="E2" s="210"/>
      <c r="F2" s="210"/>
      <c r="G2" s="210"/>
      <c r="H2" s="210"/>
      <c r="I2" s="210"/>
      <c r="J2" s="210"/>
      <c r="K2" s="90"/>
      <c r="L2" s="90"/>
    </row>
    <row r="3" spans="1:12" ht="6.75" customHeight="1" hidden="1">
      <c r="A3" s="210"/>
      <c r="B3" s="210"/>
      <c r="C3" s="210"/>
      <c r="D3" s="210"/>
      <c r="E3" s="210"/>
      <c r="F3" s="210"/>
      <c r="G3" s="210"/>
      <c r="H3" s="210"/>
      <c r="I3" s="210"/>
      <c r="J3" s="210"/>
      <c r="K3" s="90"/>
      <c r="L3" s="90"/>
    </row>
    <row r="4" spans="1:12" ht="15" customHeight="1">
      <c r="A4" s="217" t="s">
        <v>0</v>
      </c>
      <c r="B4" s="218" t="s">
        <v>1</v>
      </c>
      <c r="C4" s="219"/>
      <c r="D4" s="219"/>
      <c r="E4" s="220"/>
      <c r="F4" s="217" t="s">
        <v>116</v>
      </c>
      <c r="G4" s="218" t="s">
        <v>121</v>
      </c>
      <c r="H4" s="218" t="s">
        <v>126</v>
      </c>
      <c r="I4" s="219"/>
      <c r="J4" s="37" t="s">
        <v>48</v>
      </c>
      <c r="K4" s="90"/>
      <c r="L4" s="90"/>
    </row>
    <row r="5" spans="1:12" ht="45" customHeight="1">
      <c r="A5" s="186"/>
      <c r="B5" s="221"/>
      <c r="C5" s="222"/>
      <c r="D5" s="222"/>
      <c r="E5" s="223"/>
      <c r="F5" s="186"/>
      <c r="G5" s="221"/>
      <c r="H5" s="221" t="s">
        <v>462</v>
      </c>
      <c r="I5" s="222"/>
      <c r="J5" s="35" t="s">
        <v>463</v>
      </c>
      <c r="K5" s="93"/>
      <c r="L5" s="93"/>
    </row>
    <row r="6" spans="1:12" ht="15">
      <c r="A6" s="85">
        <v>1</v>
      </c>
      <c r="B6" s="85">
        <v>2</v>
      </c>
      <c r="C6" s="86"/>
      <c r="D6" s="86"/>
      <c r="E6" s="87"/>
      <c r="F6" s="35">
        <v>3</v>
      </c>
      <c r="G6" s="85">
        <v>4</v>
      </c>
      <c r="H6" s="85"/>
      <c r="I6" s="86">
        <v>5</v>
      </c>
      <c r="J6" s="35">
        <v>6</v>
      </c>
      <c r="K6" s="93"/>
      <c r="L6" s="93"/>
    </row>
    <row r="7" spans="1:12" ht="15">
      <c r="A7" s="45" t="s">
        <v>49</v>
      </c>
      <c r="B7" s="200" t="s">
        <v>47</v>
      </c>
      <c r="C7" s="201"/>
      <c r="D7" s="201"/>
      <c r="E7" s="202"/>
      <c r="F7" s="12">
        <v>73393601.88</v>
      </c>
      <c r="G7" s="12">
        <v>75590655.31</v>
      </c>
      <c r="H7" s="187">
        <f>G7-F7</f>
        <v>2197053.430000007</v>
      </c>
      <c r="I7" s="189"/>
      <c r="J7" s="88">
        <f>G7/F7*100%-100%</f>
        <v>0.029935217426612093</v>
      </c>
      <c r="K7" s="93"/>
      <c r="L7" s="93"/>
    </row>
    <row r="8" spans="1:12" ht="15" customHeight="1">
      <c r="A8" s="6" t="s">
        <v>50</v>
      </c>
      <c r="B8" s="200" t="s">
        <v>17</v>
      </c>
      <c r="C8" s="201"/>
      <c r="D8" s="201"/>
      <c r="E8" s="202"/>
      <c r="F8" s="4" t="s">
        <v>99</v>
      </c>
      <c r="G8" s="12"/>
      <c r="H8" s="187" t="s">
        <v>99</v>
      </c>
      <c r="I8" s="189"/>
      <c r="J8" s="4" t="s">
        <v>99</v>
      </c>
      <c r="K8" s="102"/>
      <c r="L8" s="102"/>
    </row>
    <row r="9" spans="1:13" ht="45" customHeight="1">
      <c r="A9" s="6" t="s">
        <v>46</v>
      </c>
      <c r="B9" s="190" t="s">
        <v>18</v>
      </c>
      <c r="C9" s="190"/>
      <c r="D9" s="190"/>
      <c r="E9" s="190"/>
      <c r="F9" s="12">
        <v>9271915.89</v>
      </c>
      <c r="G9" s="12">
        <v>8914308.49</v>
      </c>
      <c r="H9" s="187">
        <f>G9-F9</f>
        <v>-357607.4000000004</v>
      </c>
      <c r="I9" s="189"/>
      <c r="J9" s="88">
        <f>G9/F9*100%-100%</f>
        <v>-0.0385688787778683</v>
      </c>
      <c r="K9" s="93"/>
      <c r="L9" s="93"/>
      <c r="M9" s="67"/>
    </row>
    <row r="10" spans="1:12" ht="30" customHeight="1">
      <c r="A10" s="6" t="s">
        <v>51</v>
      </c>
      <c r="B10" s="200" t="s">
        <v>122</v>
      </c>
      <c r="C10" s="201"/>
      <c r="D10" s="201"/>
      <c r="E10" s="201"/>
      <c r="F10" s="201"/>
      <c r="G10" s="201"/>
      <c r="H10" s="201"/>
      <c r="I10" s="201"/>
      <c r="J10" s="202"/>
      <c r="K10" s="96"/>
      <c r="L10" s="96"/>
    </row>
    <row r="11" spans="1:12" ht="15" customHeight="1">
      <c r="A11" s="185" t="s">
        <v>0</v>
      </c>
      <c r="B11" s="185" t="s">
        <v>1</v>
      </c>
      <c r="C11" s="182" t="s">
        <v>116</v>
      </c>
      <c r="D11" s="182"/>
      <c r="E11" s="182"/>
      <c r="F11" s="187" t="s">
        <v>121</v>
      </c>
      <c r="G11" s="189"/>
      <c r="H11" s="187" t="s">
        <v>48</v>
      </c>
      <c r="I11" s="188"/>
      <c r="J11" s="189"/>
      <c r="K11" s="97"/>
      <c r="L11" s="97"/>
    </row>
    <row r="12" spans="1:12" ht="96" customHeight="1">
      <c r="A12" s="217"/>
      <c r="B12" s="217"/>
      <c r="C12" s="37" t="s">
        <v>125</v>
      </c>
      <c r="D12" s="221" t="s">
        <v>124</v>
      </c>
      <c r="E12" s="223"/>
      <c r="F12" s="37" t="s">
        <v>125</v>
      </c>
      <c r="G12" s="37" t="s">
        <v>124</v>
      </c>
      <c r="H12" s="187" t="s">
        <v>125</v>
      </c>
      <c r="I12" s="189"/>
      <c r="J12" s="37" t="s">
        <v>124</v>
      </c>
      <c r="K12" s="93"/>
      <c r="L12" s="93"/>
    </row>
    <row r="13" spans="1:12" ht="20.25" customHeight="1">
      <c r="A13" s="14" t="s">
        <v>67</v>
      </c>
      <c r="B13" s="41" t="s">
        <v>52</v>
      </c>
      <c r="C13" s="41"/>
      <c r="D13" s="276"/>
      <c r="E13" s="277"/>
      <c r="F13" s="63"/>
      <c r="G13" s="63"/>
      <c r="H13" s="276"/>
      <c r="I13" s="277"/>
      <c r="J13" s="63"/>
      <c r="K13" s="93"/>
      <c r="L13" s="93"/>
    </row>
    <row r="14" spans="1:12" ht="18" customHeight="1">
      <c r="A14" s="15"/>
      <c r="B14" s="42" t="s">
        <v>117</v>
      </c>
      <c r="C14" s="127">
        <f>SUM(C15+C18+C19+C21)</f>
        <v>3686889.53</v>
      </c>
      <c r="D14" s="274"/>
      <c r="E14" s="275"/>
      <c r="F14" s="127">
        <f>SUM(F15:F22)</f>
        <v>3739517.59</v>
      </c>
      <c r="G14" s="64"/>
      <c r="H14" s="257">
        <f>F14/C14*100%-100%</f>
        <v>0.014274379411633786</v>
      </c>
      <c r="I14" s="258"/>
      <c r="J14" s="64"/>
      <c r="K14" s="103"/>
      <c r="L14" s="103"/>
    </row>
    <row r="15" spans="1:12" ht="75">
      <c r="A15" s="15" t="s">
        <v>127</v>
      </c>
      <c r="B15" s="42" t="s">
        <v>118</v>
      </c>
      <c r="C15" s="127">
        <v>255915.02</v>
      </c>
      <c r="D15" s="259"/>
      <c r="E15" s="260"/>
      <c r="F15" s="135">
        <v>178348.21</v>
      </c>
      <c r="G15" s="35"/>
      <c r="H15" s="257">
        <f>F15/C15*100%-100%</f>
        <v>-0.3030959652153281</v>
      </c>
      <c r="I15" s="258"/>
      <c r="J15" s="35"/>
      <c r="K15" s="103"/>
      <c r="L15" s="103"/>
    </row>
    <row r="16" spans="1:12" ht="30">
      <c r="A16" s="7" t="s">
        <v>128</v>
      </c>
      <c r="B16" s="13" t="s">
        <v>119</v>
      </c>
      <c r="C16" s="124">
        <v>0</v>
      </c>
      <c r="D16" s="259"/>
      <c r="E16" s="260"/>
      <c r="F16" s="138">
        <v>79200</v>
      </c>
      <c r="G16" s="35"/>
      <c r="H16" s="257">
        <v>1</v>
      </c>
      <c r="I16" s="258"/>
      <c r="J16" s="35"/>
      <c r="K16" s="93"/>
      <c r="L16" s="93"/>
    </row>
    <row r="17" spans="1:12" ht="15">
      <c r="A17" s="7" t="s">
        <v>129</v>
      </c>
      <c r="B17" s="13" t="s">
        <v>199</v>
      </c>
      <c r="C17" s="124">
        <v>0</v>
      </c>
      <c r="D17" s="259"/>
      <c r="E17" s="260"/>
      <c r="F17" s="138">
        <v>0</v>
      </c>
      <c r="G17" s="35"/>
      <c r="H17" s="257">
        <v>0</v>
      </c>
      <c r="I17" s="258"/>
      <c r="J17" s="35"/>
      <c r="K17" s="93"/>
      <c r="L17" s="93"/>
    </row>
    <row r="18" spans="1:12" ht="60">
      <c r="A18" s="7" t="s">
        <v>130</v>
      </c>
      <c r="B18" s="13" t="s">
        <v>200</v>
      </c>
      <c r="C18" s="124">
        <v>1502052.93</v>
      </c>
      <c r="D18" s="259"/>
      <c r="E18" s="260"/>
      <c r="F18" s="138">
        <f>1870583.46-244490.82+0.1</f>
        <v>1626092.74</v>
      </c>
      <c r="G18" s="35"/>
      <c r="H18" s="257">
        <f>F18/C18*100%-100%</f>
        <v>0.08258018577281434</v>
      </c>
      <c r="I18" s="258"/>
      <c r="J18" s="35"/>
      <c r="K18" s="93"/>
      <c r="L18" s="93"/>
    </row>
    <row r="19" spans="1:12" ht="42.75" customHeight="1">
      <c r="A19" s="7" t="s">
        <v>131</v>
      </c>
      <c r="B19" s="13" t="s">
        <v>120</v>
      </c>
      <c r="C19" s="124">
        <v>108007.37</v>
      </c>
      <c r="D19" s="259"/>
      <c r="E19" s="260"/>
      <c r="F19" s="138">
        <v>244490.82</v>
      </c>
      <c r="G19" s="35"/>
      <c r="H19" s="257">
        <f>F19/C19*100%-100%</f>
        <v>1.263649415775979</v>
      </c>
      <c r="I19" s="258"/>
      <c r="J19" s="35"/>
      <c r="K19" s="93"/>
      <c r="L19" s="93"/>
    </row>
    <row r="20" spans="1:12" ht="30">
      <c r="A20" s="7" t="s">
        <v>201</v>
      </c>
      <c r="B20" s="13" t="s">
        <v>202</v>
      </c>
      <c r="C20" s="124">
        <v>0</v>
      </c>
      <c r="D20" s="259"/>
      <c r="E20" s="260"/>
      <c r="F20" s="138">
        <f>-C2079</f>
        <v>0</v>
      </c>
      <c r="G20" s="35"/>
      <c r="H20" s="257">
        <v>0</v>
      </c>
      <c r="I20" s="258"/>
      <c r="J20" s="35"/>
      <c r="K20" s="93"/>
      <c r="L20" s="93"/>
    </row>
    <row r="21" spans="1:12" ht="30">
      <c r="A21" s="7" t="s">
        <v>203</v>
      </c>
      <c r="B21" s="13" t="s">
        <v>213</v>
      </c>
      <c r="C21" s="124">
        <v>1820914.21</v>
      </c>
      <c r="D21" s="259"/>
      <c r="E21" s="260"/>
      <c r="F21" s="138">
        <v>1611385.82</v>
      </c>
      <c r="G21" s="35"/>
      <c r="H21" s="257">
        <f>F21/C21*100%-100%</f>
        <v>-0.11506768899343145</v>
      </c>
      <c r="I21" s="258"/>
      <c r="J21" s="35"/>
      <c r="K21" s="93"/>
      <c r="L21" s="93"/>
    </row>
    <row r="22" spans="1:12" ht="30">
      <c r="A22" s="7" t="s">
        <v>214</v>
      </c>
      <c r="B22" s="41" t="s">
        <v>204</v>
      </c>
      <c r="C22" s="161">
        <v>0</v>
      </c>
      <c r="D22" s="259"/>
      <c r="E22" s="260"/>
      <c r="F22" s="138">
        <v>0</v>
      </c>
      <c r="G22" s="35"/>
      <c r="H22" s="257">
        <v>0</v>
      </c>
      <c r="I22" s="258"/>
      <c r="J22" s="35"/>
      <c r="K22" s="93"/>
      <c r="L22" s="93"/>
    </row>
    <row r="23" spans="1:12" ht="15">
      <c r="A23" s="40" t="s">
        <v>62</v>
      </c>
      <c r="B23" s="41"/>
      <c r="C23" s="161"/>
      <c r="D23" s="259"/>
      <c r="E23" s="260"/>
      <c r="F23" s="138"/>
      <c r="G23" s="35"/>
      <c r="H23" s="257"/>
      <c r="I23" s="258"/>
      <c r="J23" s="35"/>
      <c r="K23" s="93"/>
      <c r="L23" s="93"/>
    </row>
    <row r="24" spans="1:12" ht="15">
      <c r="A24" s="39" t="s">
        <v>68</v>
      </c>
      <c r="B24" s="41" t="s">
        <v>53</v>
      </c>
      <c r="C24" s="162"/>
      <c r="D24" s="294"/>
      <c r="E24" s="295"/>
      <c r="F24" s="163"/>
      <c r="G24" s="63"/>
      <c r="H24" s="257"/>
      <c r="I24" s="258"/>
      <c r="J24" s="226">
        <f>SUM(J27)</f>
        <v>-1</v>
      </c>
      <c r="K24" s="93"/>
      <c r="L24" s="93"/>
    </row>
    <row r="25" spans="1:12" ht="15">
      <c r="A25" s="32"/>
      <c r="B25" s="42" t="s">
        <v>117</v>
      </c>
      <c r="C25" s="164">
        <f>SUM(C26+C27+C29+C30+C32)</f>
        <v>12282796.99</v>
      </c>
      <c r="D25" s="274">
        <v>240003.99</v>
      </c>
      <c r="E25" s="275"/>
      <c r="F25" s="164">
        <f>SUM(F26+F27+F29+F30+F32)</f>
        <v>14367473.55</v>
      </c>
      <c r="G25" s="64">
        <v>0</v>
      </c>
      <c r="H25" s="257">
        <f>F25/C25*100%-100%</f>
        <v>0.16972327733636194</v>
      </c>
      <c r="I25" s="258"/>
      <c r="J25" s="227"/>
      <c r="K25" s="104"/>
      <c r="L25" s="104"/>
    </row>
    <row r="26" spans="1:12" ht="75">
      <c r="A26" s="15" t="s">
        <v>77</v>
      </c>
      <c r="B26" s="42" t="s">
        <v>118</v>
      </c>
      <c r="C26" s="127">
        <v>1404518.48</v>
      </c>
      <c r="D26" s="259"/>
      <c r="E26" s="260"/>
      <c r="F26" s="138">
        <v>1389120.98</v>
      </c>
      <c r="G26" s="12"/>
      <c r="H26" s="257">
        <f>F26/C26*100%-100%</f>
        <v>-0.010962831902361247</v>
      </c>
      <c r="I26" s="258"/>
      <c r="J26" s="29"/>
      <c r="K26" s="104"/>
      <c r="L26" s="104"/>
    </row>
    <row r="27" spans="1:12" ht="87" customHeight="1">
      <c r="A27" s="7" t="s">
        <v>78</v>
      </c>
      <c r="B27" s="13" t="s">
        <v>119</v>
      </c>
      <c r="C27" s="124">
        <v>266337.33</v>
      </c>
      <c r="D27" s="259">
        <v>240003.99</v>
      </c>
      <c r="E27" s="260"/>
      <c r="F27" s="138">
        <v>1123809.2</v>
      </c>
      <c r="G27" s="12">
        <v>0</v>
      </c>
      <c r="H27" s="257">
        <f>F27/C27*100%-100%</f>
        <v>3.2194956298465556</v>
      </c>
      <c r="I27" s="258"/>
      <c r="J27" s="160">
        <f>SUM(G27/D27*100%-100%)</f>
        <v>-1</v>
      </c>
      <c r="K27" s="96"/>
      <c r="L27" s="96"/>
    </row>
    <row r="28" spans="1:12" ht="15">
      <c r="A28" s="7" t="s">
        <v>132</v>
      </c>
      <c r="B28" s="13" t="s">
        <v>199</v>
      </c>
      <c r="C28" s="124">
        <v>0</v>
      </c>
      <c r="D28" s="259"/>
      <c r="E28" s="260"/>
      <c r="F28" s="138">
        <v>0</v>
      </c>
      <c r="G28" s="12"/>
      <c r="H28" s="257">
        <v>0</v>
      </c>
      <c r="I28" s="258"/>
      <c r="J28" s="29"/>
      <c r="K28" s="96"/>
      <c r="L28" s="96"/>
    </row>
    <row r="29" spans="1:12" ht="60">
      <c r="A29" s="7"/>
      <c r="B29" s="13" t="s">
        <v>200</v>
      </c>
      <c r="C29" s="124">
        <v>781871.59</v>
      </c>
      <c r="D29" s="259"/>
      <c r="E29" s="260"/>
      <c r="F29" s="138">
        <v>1008218.22</v>
      </c>
      <c r="G29" s="12"/>
      <c r="H29" s="257">
        <f>F29/C29*100%-100%</f>
        <v>0.2894933552963601</v>
      </c>
      <c r="I29" s="258"/>
      <c r="J29" s="29"/>
      <c r="K29" s="96"/>
      <c r="L29" s="96"/>
    </row>
    <row r="30" spans="1:12" ht="15">
      <c r="A30" s="7" t="s">
        <v>133</v>
      </c>
      <c r="B30" s="13" t="s">
        <v>120</v>
      </c>
      <c r="C30" s="124">
        <v>455.04</v>
      </c>
      <c r="D30" s="259"/>
      <c r="E30" s="260"/>
      <c r="F30" s="138">
        <v>0</v>
      </c>
      <c r="G30" s="12"/>
      <c r="H30" s="257">
        <f>F30/C30*100%-100%</f>
        <v>-1</v>
      </c>
      <c r="I30" s="258"/>
      <c r="J30" s="29"/>
      <c r="K30" s="96"/>
      <c r="L30" s="96"/>
    </row>
    <row r="31" spans="1:12" ht="30">
      <c r="A31" s="7"/>
      <c r="B31" s="13" t="s">
        <v>202</v>
      </c>
      <c r="C31" s="124">
        <v>0</v>
      </c>
      <c r="D31" s="259"/>
      <c r="E31" s="260"/>
      <c r="F31" s="138"/>
      <c r="G31" s="12"/>
      <c r="H31" s="257"/>
      <c r="I31" s="258"/>
      <c r="J31" s="29"/>
      <c r="K31" s="96"/>
      <c r="L31" s="96"/>
    </row>
    <row r="32" spans="1:12" ht="15">
      <c r="A32" s="7" t="s">
        <v>205</v>
      </c>
      <c r="B32" s="13" t="s">
        <v>123</v>
      </c>
      <c r="C32" s="124">
        <v>9829614.55</v>
      </c>
      <c r="D32" s="259"/>
      <c r="E32" s="260"/>
      <c r="F32" s="138">
        <v>10846325.15</v>
      </c>
      <c r="G32" s="12"/>
      <c r="H32" s="257">
        <f>F32/C32*100%-100%</f>
        <v>0.10343341489417801</v>
      </c>
      <c r="I32" s="258"/>
      <c r="J32" s="29"/>
      <c r="K32" s="96"/>
      <c r="L32" s="96"/>
    </row>
    <row r="33" spans="1:12" ht="30">
      <c r="A33" s="7" t="s">
        <v>206</v>
      </c>
      <c r="B33" s="41" t="s">
        <v>204</v>
      </c>
      <c r="C33" s="161">
        <v>0</v>
      </c>
      <c r="D33" s="259"/>
      <c r="E33" s="260"/>
      <c r="F33" s="138">
        <v>0</v>
      </c>
      <c r="G33" s="12"/>
      <c r="H33" s="257">
        <v>0</v>
      </c>
      <c r="I33" s="258"/>
      <c r="J33" s="29"/>
      <c r="K33" s="96"/>
      <c r="L33" s="96"/>
    </row>
    <row r="34" spans="1:12" ht="15">
      <c r="A34" s="17" t="s">
        <v>62</v>
      </c>
      <c r="B34" s="13"/>
      <c r="C34" s="124"/>
      <c r="D34" s="259"/>
      <c r="E34" s="260"/>
      <c r="F34" s="138"/>
      <c r="G34" s="12"/>
      <c r="H34" s="187"/>
      <c r="I34" s="189"/>
      <c r="J34" s="29"/>
      <c r="K34" s="96"/>
      <c r="L34" s="96"/>
    </row>
    <row r="35" spans="1:12" ht="15">
      <c r="A35" s="58"/>
      <c r="B35" s="59"/>
      <c r="C35" s="62"/>
      <c r="D35" s="188"/>
      <c r="E35" s="188"/>
      <c r="F35" s="60"/>
      <c r="G35" s="60"/>
      <c r="H35" s="188"/>
      <c r="I35" s="188"/>
      <c r="J35" s="61"/>
      <c r="K35" s="96"/>
      <c r="L35" s="96"/>
    </row>
    <row r="36" spans="1:12" ht="30.75" customHeight="1">
      <c r="A36" s="46" t="s">
        <v>134</v>
      </c>
      <c r="B36" s="279" t="s">
        <v>220</v>
      </c>
      <c r="C36" s="280"/>
      <c r="D36" s="280"/>
      <c r="E36" s="280"/>
      <c r="F36" s="280"/>
      <c r="G36" s="280"/>
      <c r="H36" s="280"/>
      <c r="I36" s="280"/>
      <c r="J36" s="281"/>
      <c r="K36" s="105"/>
      <c r="L36" s="105"/>
    </row>
    <row r="37" spans="1:12" ht="92.25" customHeight="1">
      <c r="A37" s="58"/>
      <c r="B37" s="24" t="s">
        <v>244</v>
      </c>
      <c r="C37" s="24" t="s">
        <v>245</v>
      </c>
      <c r="D37" s="4" t="s">
        <v>250</v>
      </c>
      <c r="E37" s="4" t="s">
        <v>627</v>
      </c>
      <c r="F37" s="4" t="s">
        <v>246</v>
      </c>
      <c r="G37" s="4" t="s">
        <v>247</v>
      </c>
      <c r="H37" s="4" t="s">
        <v>251</v>
      </c>
      <c r="I37" s="4" t="s">
        <v>248</v>
      </c>
      <c r="J37" s="4" t="s">
        <v>249</v>
      </c>
      <c r="K37" s="93"/>
      <c r="L37" s="93"/>
    </row>
    <row r="38" spans="1:12" ht="15">
      <c r="A38" s="58" t="s">
        <v>80</v>
      </c>
      <c r="B38" s="250" t="s">
        <v>252</v>
      </c>
      <c r="C38" s="278"/>
      <c r="D38" s="278"/>
      <c r="E38" s="278"/>
      <c r="F38" s="278"/>
      <c r="G38" s="278"/>
      <c r="H38" s="278"/>
      <c r="I38" s="278"/>
      <c r="J38" s="251"/>
      <c r="K38" s="95"/>
      <c r="L38" s="95"/>
    </row>
    <row r="39" spans="1:12" ht="62.25" customHeight="1">
      <c r="A39" s="58" t="s">
        <v>464</v>
      </c>
      <c r="B39" s="144" t="s">
        <v>658</v>
      </c>
      <c r="C39" s="141"/>
      <c r="D39" s="141" t="s">
        <v>625</v>
      </c>
      <c r="E39" s="141" t="s">
        <v>629</v>
      </c>
      <c r="F39" s="141">
        <v>3300</v>
      </c>
      <c r="G39" s="24">
        <v>3299</v>
      </c>
      <c r="H39" s="117">
        <f aca="true" t="shared" si="0" ref="H39:H47">G39/F39*100</f>
        <v>99.96969696969697</v>
      </c>
      <c r="I39" s="111" t="s">
        <v>666</v>
      </c>
      <c r="J39" s="24" t="s">
        <v>626</v>
      </c>
      <c r="K39" s="95"/>
      <c r="L39" s="95"/>
    </row>
    <row r="40" spans="1:12" ht="63" customHeight="1">
      <c r="A40" s="58" t="s">
        <v>91</v>
      </c>
      <c r="B40" s="140" t="s">
        <v>654</v>
      </c>
      <c r="C40" s="141" t="s">
        <v>628</v>
      </c>
      <c r="D40" s="141" t="s">
        <v>625</v>
      </c>
      <c r="E40" s="141" t="s">
        <v>629</v>
      </c>
      <c r="F40" s="141">
        <v>2100</v>
      </c>
      <c r="G40" s="24">
        <v>2269</v>
      </c>
      <c r="H40" s="117">
        <f t="shared" si="0"/>
        <v>108.04761904761904</v>
      </c>
      <c r="I40" s="111" t="s">
        <v>637</v>
      </c>
      <c r="J40" s="24" t="s">
        <v>626</v>
      </c>
      <c r="K40" s="95"/>
      <c r="L40" s="95"/>
    </row>
    <row r="41" spans="1:12" ht="63" customHeight="1">
      <c r="A41" s="58" t="s">
        <v>328</v>
      </c>
      <c r="B41" s="140" t="s">
        <v>655</v>
      </c>
      <c r="C41" s="141" t="s">
        <v>630</v>
      </c>
      <c r="D41" s="141" t="s">
        <v>625</v>
      </c>
      <c r="E41" s="141" t="s">
        <v>629</v>
      </c>
      <c r="F41" s="141">
        <v>2000</v>
      </c>
      <c r="G41" s="24">
        <v>1899</v>
      </c>
      <c r="H41" s="117">
        <f t="shared" si="0"/>
        <v>94.95</v>
      </c>
      <c r="I41" s="24" t="s">
        <v>665</v>
      </c>
      <c r="J41" s="24" t="s">
        <v>626</v>
      </c>
      <c r="K41" s="95"/>
      <c r="L41" s="95"/>
    </row>
    <row r="42" spans="1:12" ht="94.5" customHeight="1">
      <c r="A42" s="58" t="s">
        <v>631</v>
      </c>
      <c r="B42" s="142" t="s">
        <v>656</v>
      </c>
      <c r="C42" s="141" t="s">
        <v>632</v>
      </c>
      <c r="D42" s="141" t="s">
        <v>625</v>
      </c>
      <c r="E42" s="141" t="s">
        <v>629</v>
      </c>
      <c r="F42" s="141">
        <v>2100</v>
      </c>
      <c r="G42" s="24">
        <v>2053</v>
      </c>
      <c r="H42" s="117">
        <f t="shared" si="0"/>
        <v>97.76190476190476</v>
      </c>
      <c r="I42" s="111" t="s">
        <v>666</v>
      </c>
      <c r="J42" s="24" t="s">
        <v>626</v>
      </c>
      <c r="K42" s="95"/>
      <c r="L42" s="95"/>
    </row>
    <row r="43" spans="1:12" ht="55.5" customHeight="1">
      <c r="A43" s="46" t="s">
        <v>623</v>
      </c>
      <c r="B43" s="147" t="s">
        <v>660</v>
      </c>
      <c r="C43" s="141" t="s">
        <v>659</v>
      </c>
      <c r="D43" s="141" t="s">
        <v>625</v>
      </c>
      <c r="E43" s="141" t="s">
        <v>629</v>
      </c>
      <c r="F43" s="141">
        <v>250</v>
      </c>
      <c r="G43" s="24">
        <v>251</v>
      </c>
      <c r="H43" s="117">
        <f t="shared" si="0"/>
        <v>100.4</v>
      </c>
      <c r="I43" s="111" t="s">
        <v>638</v>
      </c>
      <c r="J43" s="24" t="s">
        <v>626</v>
      </c>
      <c r="K43" s="95"/>
      <c r="L43" s="95"/>
    </row>
    <row r="44" spans="1:12" ht="63.75" customHeight="1">
      <c r="A44" s="58" t="s">
        <v>643</v>
      </c>
      <c r="B44" s="143" t="s">
        <v>657</v>
      </c>
      <c r="C44" s="141" t="s">
        <v>644</v>
      </c>
      <c r="D44" s="141" t="s">
        <v>625</v>
      </c>
      <c r="E44" s="141" t="s">
        <v>629</v>
      </c>
      <c r="F44" s="141">
        <v>350</v>
      </c>
      <c r="G44" s="24">
        <v>345</v>
      </c>
      <c r="H44" s="117">
        <f t="shared" si="0"/>
        <v>98.57142857142858</v>
      </c>
      <c r="I44" s="111" t="s">
        <v>666</v>
      </c>
      <c r="J44" s="24" t="s">
        <v>626</v>
      </c>
      <c r="K44" s="95"/>
      <c r="L44" s="95"/>
    </row>
    <row r="45" spans="1:12" ht="92.25" customHeight="1">
      <c r="A45" s="58" t="s">
        <v>646</v>
      </c>
      <c r="B45" s="147" t="s">
        <v>647</v>
      </c>
      <c r="C45" s="141" t="s">
        <v>647</v>
      </c>
      <c r="D45" s="141" t="s">
        <v>648</v>
      </c>
      <c r="E45" s="141" t="s">
        <v>649</v>
      </c>
      <c r="F45" s="141">
        <v>680</v>
      </c>
      <c r="G45" s="24">
        <v>648</v>
      </c>
      <c r="H45" s="117">
        <f>G45/F45*100</f>
        <v>95.29411764705881</v>
      </c>
      <c r="I45" s="108" t="s">
        <v>664</v>
      </c>
      <c r="J45" s="24" t="s">
        <v>650</v>
      </c>
      <c r="K45" s="93"/>
      <c r="L45" s="93"/>
    </row>
    <row r="46" spans="1:12" ht="57">
      <c r="A46" s="58" t="s">
        <v>645</v>
      </c>
      <c r="B46" s="147" t="s">
        <v>661</v>
      </c>
      <c r="C46" s="141"/>
      <c r="D46" s="141" t="s">
        <v>625</v>
      </c>
      <c r="E46" s="141" t="s">
        <v>629</v>
      </c>
      <c r="F46" s="141">
        <v>700</v>
      </c>
      <c r="G46" s="141">
        <v>715</v>
      </c>
      <c r="H46" s="117">
        <f t="shared" si="0"/>
        <v>102.14285714285714</v>
      </c>
      <c r="I46" s="24"/>
      <c r="J46" s="24"/>
      <c r="K46" s="95"/>
      <c r="L46" s="95"/>
    </row>
    <row r="47" spans="1:12" ht="36">
      <c r="A47" s="58" t="s">
        <v>646</v>
      </c>
      <c r="B47" s="148" t="s">
        <v>663</v>
      </c>
      <c r="C47" s="141"/>
      <c r="D47" s="145" t="s">
        <v>662</v>
      </c>
      <c r="E47" s="141"/>
      <c r="F47" s="146">
        <v>1</v>
      </c>
      <c r="G47" s="141">
        <v>1</v>
      </c>
      <c r="H47" s="117">
        <f t="shared" si="0"/>
        <v>100</v>
      </c>
      <c r="I47" s="108"/>
      <c r="J47" s="24"/>
      <c r="K47" s="93"/>
      <c r="L47" s="93"/>
    </row>
    <row r="48" spans="1:12" ht="90">
      <c r="A48" s="58"/>
      <c r="B48" s="24" t="s">
        <v>244</v>
      </c>
      <c r="C48" s="24" t="s">
        <v>245</v>
      </c>
      <c r="D48" s="4" t="s">
        <v>1</v>
      </c>
      <c r="E48" s="4" t="s">
        <v>254</v>
      </c>
      <c r="F48" s="4" t="s">
        <v>246</v>
      </c>
      <c r="G48" s="4" t="s">
        <v>247</v>
      </c>
      <c r="H48" s="187" t="s">
        <v>248</v>
      </c>
      <c r="I48" s="189"/>
      <c r="J48" s="4" t="s">
        <v>249</v>
      </c>
      <c r="K48" s="95"/>
      <c r="L48" s="95"/>
    </row>
    <row r="49" spans="1:12" ht="30" customHeight="1">
      <c r="A49" s="58" t="s">
        <v>465</v>
      </c>
      <c r="B49" s="250" t="s">
        <v>253</v>
      </c>
      <c r="C49" s="278"/>
      <c r="D49" s="278"/>
      <c r="E49" s="278"/>
      <c r="F49" s="278"/>
      <c r="G49" s="278"/>
      <c r="H49" s="278"/>
      <c r="I49" s="278"/>
      <c r="J49" s="251"/>
      <c r="K49" s="95"/>
      <c r="L49" s="95"/>
    </row>
    <row r="50" spans="1:12" ht="30" customHeight="1">
      <c r="A50" s="58" t="s">
        <v>466</v>
      </c>
      <c r="B50" s="141" t="s">
        <v>667</v>
      </c>
      <c r="C50" s="141"/>
      <c r="D50" s="156"/>
      <c r="E50" s="141" t="s">
        <v>458</v>
      </c>
      <c r="F50" s="156">
        <v>10800</v>
      </c>
      <c r="G50" s="156">
        <v>10831</v>
      </c>
      <c r="H50" s="187" t="s">
        <v>666</v>
      </c>
      <c r="I50" s="189"/>
      <c r="J50" s="24" t="s">
        <v>459</v>
      </c>
      <c r="K50" s="95"/>
      <c r="L50" s="95"/>
    </row>
    <row r="51" spans="1:12" ht="15" customHeight="1">
      <c r="A51" s="58"/>
      <c r="B51" s="24"/>
      <c r="C51" s="24"/>
      <c r="D51" s="4"/>
      <c r="E51" s="4"/>
      <c r="F51" s="4"/>
      <c r="G51" s="4"/>
      <c r="H51" s="187"/>
      <c r="I51" s="189"/>
      <c r="J51" s="4"/>
      <c r="K51" s="97"/>
      <c r="L51" s="97"/>
    </row>
    <row r="52" spans="1:12" ht="30" customHeight="1">
      <c r="A52" s="46" t="s">
        <v>141</v>
      </c>
      <c r="B52" s="200" t="s">
        <v>44</v>
      </c>
      <c r="C52" s="201"/>
      <c r="D52" s="201"/>
      <c r="E52" s="201"/>
      <c r="F52" s="201"/>
      <c r="G52" s="201"/>
      <c r="H52" s="201"/>
      <c r="I52" s="201"/>
      <c r="J52" s="202"/>
      <c r="K52" s="101"/>
      <c r="L52" s="101"/>
    </row>
    <row r="53" spans="1:12" ht="45" customHeight="1">
      <c r="A53" s="224" t="s">
        <v>0</v>
      </c>
      <c r="B53" s="286" t="s">
        <v>135</v>
      </c>
      <c r="C53" s="187" t="s">
        <v>136</v>
      </c>
      <c r="D53" s="188"/>
      <c r="E53" s="189"/>
      <c r="F53" s="187" t="s">
        <v>137</v>
      </c>
      <c r="G53" s="189"/>
      <c r="H53" s="283" t="s">
        <v>48</v>
      </c>
      <c r="I53" s="284"/>
      <c r="J53" s="285"/>
      <c r="K53" s="93"/>
      <c r="L53" s="93"/>
    </row>
    <row r="54" spans="1:12" ht="45" customHeight="1">
      <c r="A54" s="225"/>
      <c r="B54" s="287"/>
      <c r="C54" s="4" t="s">
        <v>125</v>
      </c>
      <c r="D54" s="187" t="s">
        <v>140</v>
      </c>
      <c r="E54" s="189"/>
      <c r="F54" s="4" t="s">
        <v>125</v>
      </c>
      <c r="G54" s="4" t="s">
        <v>140</v>
      </c>
      <c r="H54" s="187" t="s">
        <v>125</v>
      </c>
      <c r="I54" s="189"/>
      <c r="J54" s="4" t="s">
        <v>140</v>
      </c>
      <c r="K54" s="96"/>
      <c r="L54" s="96"/>
    </row>
    <row r="55" spans="1:12" ht="15">
      <c r="A55" s="17" t="s">
        <v>102</v>
      </c>
      <c r="B55" s="13" t="s">
        <v>125</v>
      </c>
      <c r="C55" s="65">
        <v>19942</v>
      </c>
      <c r="D55" s="250">
        <v>4348</v>
      </c>
      <c r="E55" s="251"/>
      <c r="F55" s="12">
        <v>19972</v>
      </c>
      <c r="G55" s="12">
        <v>4133</v>
      </c>
      <c r="H55" s="187">
        <f>F55-C55</f>
        <v>30</v>
      </c>
      <c r="I55" s="189"/>
      <c r="J55" s="29">
        <f>G55-D55</f>
        <v>-215</v>
      </c>
      <c r="K55" s="96"/>
      <c r="L55" s="96"/>
    </row>
    <row r="56" spans="1:12" ht="15">
      <c r="A56" s="17" t="s">
        <v>107</v>
      </c>
      <c r="B56" s="13" t="s">
        <v>138</v>
      </c>
      <c r="C56" s="65">
        <v>19812</v>
      </c>
      <c r="D56" s="250">
        <v>4218</v>
      </c>
      <c r="E56" s="251"/>
      <c r="F56" s="12">
        <v>19844</v>
      </c>
      <c r="G56" s="12">
        <v>4005</v>
      </c>
      <c r="H56" s="187">
        <f>F56-C56</f>
        <v>32</v>
      </c>
      <c r="I56" s="189"/>
      <c r="J56" s="29">
        <f>G56-D56</f>
        <v>-213</v>
      </c>
      <c r="K56" s="96"/>
      <c r="L56" s="96"/>
    </row>
    <row r="57" spans="1:12" ht="15" customHeight="1">
      <c r="A57" s="17" t="s">
        <v>113</v>
      </c>
      <c r="B57" s="13" t="s">
        <v>139</v>
      </c>
      <c r="C57" s="65">
        <v>130</v>
      </c>
      <c r="D57" s="250">
        <v>130</v>
      </c>
      <c r="E57" s="251"/>
      <c r="F57" s="12">
        <v>128</v>
      </c>
      <c r="G57" s="12">
        <v>128</v>
      </c>
      <c r="H57" s="187">
        <f>F57-C57</f>
        <v>-2</v>
      </c>
      <c r="I57" s="189"/>
      <c r="J57" s="29">
        <f>G57-D57</f>
        <v>-2</v>
      </c>
      <c r="K57" s="97"/>
      <c r="L57" s="97"/>
    </row>
    <row r="58" spans="1:12" s="44" customFormat="1" ht="48" customHeight="1">
      <c r="A58" s="47" t="s">
        <v>146</v>
      </c>
      <c r="B58" s="200" t="s">
        <v>19</v>
      </c>
      <c r="C58" s="201"/>
      <c r="D58" s="201"/>
      <c r="E58" s="201"/>
      <c r="F58" s="201"/>
      <c r="G58" s="201"/>
      <c r="H58" s="201"/>
      <c r="I58" s="201"/>
      <c r="J58" s="202"/>
      <c r="K58" s="95"/>
      <c r="L58" s="95"/>
    </row>
    <row r="59" spans="1:12" ht="42.75" customHeight="1">
      <c r="A59" s="11" t="s">
        <v>0</v>
      </c>
      <c r="B59" s="250" t="s">
        <v>142</v>
      </c>
      <c r="C59" s="251"/>
      <c r="D59" s="250" t="s">
        <v>125</v>
      </c>
      <c r="E59" s="251"/>
      <c r="F59" s="250" t="s">
        <v>143</v>
      </c>
      <c r="G59" s="251"/>
      <c r="H59" s="250" t="s">
        <v>144</v>
      </c>
      <c r="I59" s="278"/>
      <c r="J59" s="251"/>
      <c r="K59" s="93"/>
      <c r="L59" s="93"/>
    </row>
    <row r="60" spans="1:12" ht="45" customHeight="1">
      <c r="A60" s="8" t="s">
        <v>152</v>
      </c>
      <c r="B60" s="264" t="s">
        <v>689</v>
      </c>
      <c r="C60" s="265"/>
      <c r="D60" s="264">
        <v>70</v>
      </c>
      <c r="E60" s="265"/>
      <c r="F60" s="264">
        <v>30</v>
      </c>
      <c r="G60" s="265"/>
      <c r="H60" s="264">
        <v>40</v>
      </c>
      <c r="I60" s="282"/>
      <c r="J60" s="265"/>
      <c r="K60" s="93"/>
      <c r="L60" s="93"/>
    </row>
    <row r="61" spans="1:12" ht="15" customHeight="1">
      <c r="A61" s="8" t="s">
        <v>153</v>
      </c>
      <c r="B61" s="187" t="s">
        <v>145</v>
      </c>
      <c r="C61" s="189"/>
      <c r="D61" s="187"/>
      <c r="E61" s="189"/>
      <c r="F61" s="187"/>
      <c r="G61" s="189"/>
      <c r="H61" s="187"/>
      <c r="I61" s="188"/>
      <c r="J61" s="189"/>
      <c r="K61" s="91"/>
      <c r="L61" s="91"/>
    </row>
    <row r="62" spans="1:12" ht="15" customHeight="1">
      <c r="A62" s="45" t="s">
        <v>156</v>
      </c>
      <c r="B62" s="261" t="s">
        <v>147</v>
      </c>
      <c r="C62" s="262"/>
      <c r="D62" s="262"/>
      <c r="E62" s="262"/>
      <c r="F62" s="262"/>
      <c r="G62" s="262"/>
      <c r="H62" s="262"/>
      <c r="I62" s="262"/>
      <c r="J62" s="263"/>
      <c r="K62" s="91"/>
      <c r="L62" s="91"/>
    </row>
    <row r="63" spans="1:12" ht="15" customHeight="1">
      <c r="A63" s="7"/>
      <c r="B63" s="183" t="s">
        <v>154</v>
      </c>
      <c r="C63" s="184"/>
      <c r="D63" s="184"/>
      <c r="E63" s="184"/>
      <c r="F63" s="184"/>
      <c r="G63" s="184"/>
      <c r="H63" s="184"/>
      <c r="I63" s="184"/>
      <c r="J63" s="191"/>
      <c r="K63" s="92"/>
      <c r="L63" s="92"/>
    </row>
    <row r="64" spans="1:12" ht="35.25" customHeight="1">
      <c r="A64" s="224" t="s">
        <v>0</v>
      </c>
      <c r="B64" s="253" t="s">
        <v>1</v>
      </c>
      <c r="C64" s="254"/>
      <c r="D64" s="254"/>
      <c r="E64" s="255"/>
      <c r="F64" s="187" t="s">
        <v>212</v>
      </c>
      <c r="G64" s="189"/>
      <c r="H64" s="187" t="s">
        <v>150</v>
      </c>
      <c r="I64" s="188"/>
      <c r="J64" s="189"/>
      <c r="K64" s="93"/>
      <c r="L64" s="93"/>
    </row>
    <row r="65" spans="1:12" ht="44.25" customHeight="1">
      <c r="A65" s="225"/>
      <c r="B65" s="221"/>
      <c r="C65" s="222"/>
      <c r="D65" s="222"/>
      <c r="E65" s="223"/>
      <c r="F65" s="4" t="s">
        <v>148</v>
      </c>
      <c r="G65" s="4" t="s">
        <v>149</v>
      </c>
      <c r="H65" s="187" t="s">
        <v>148</v>
      </c>
      <c r="I65" s="189"/>
      <c r="J65" s="12" t="s">
        <v>151</v>
      </c>
      <c r="K65" s="92"/>
      <c r="L65" s="92"/>
    </row>
    <row r="66" spans="1:12" ht="15">
      <c r="A66" s="40" t="s">
        <v>221</v>
      </c>
      <c r="B66" s="183" t="s">
        <v>263</v>
      </c>
      <c r="C66" s="184"/>
      <c r="D66" s="184"/>
      <c r="E66" s="191"/>
      <c r="F66" s="119">
        <f>8541.67+1674164.2</f>
        <v>1682705.8699999999</v>
      </c>
      <c r="G66" s="119">
        <v>1682705.87</v>
      </c>
      <c r="H66" s="233">
        <v>0</v>
      </c>
      <c r="I66" s="234"/>
      <c r="J66" s="119">
        <f>G66</f>
        <v>1682705.87</v>
      </c>
      <c r="K66" s="93">
        <v>1674164.2</v>
      </c>
      <c r="L66" s="93"/>
    </row>
    <row r="67" spans="1:12" ht="15">
      <c r="A67" s="40" t="s">
        <v>222</v>
      </c>
      <c r="B67" s="242" t="s">
        <v>125</v>
      </c>
      <c r="C67" s="243"/>
      <c r="D67" s="243"/>
      <c r="E67" s="244"/>
      <c r="F67" s="248"/>
      <c r="G67" s="248"/>
      <c r="H67" s="266"/>
      <c r="I67" s="267"/>
      <c r="J67" s="122"/>
      <c r="K67" s="104"/>
      <c r="L67" s="104"/>
    </row>
    <row r="68" spans="1:12" ht="15" customHeight="1">
      <c r="A68" s="49"/>
      <c r="B68" s="245" t="s">
        <v>275</v>
      </c>
      <c r="C68" s="246"/>
      <c r="D68" s="246"/>
      <c r="E68" s="247"/>
      <c r="F68" s="249"/>
      <c r="G68" s="249"/>
      <c r="H68" s="268"/>
      <c r="I68" s="269"/>
      <c r="J68" s="123"/>
      <c r="K68" s="104"/>
      <c r="L68" s="104"/>
    </row>
    <row r="69" spans="1:12" ht="15" customHeight="1">
      <c r="A69" s="17" t="s">
        <v>264</v>
      </c>
      <c r="B69" s="183" t="s">
        <v>596</v>
      </c>
      <c r="C69" s="184"/>
      <c r="D69" s="184"/>
      <c r="E69" s="191"/>
      <c r="F69" s="124">
        <v>13356483.73</v>
      </c>
      <c r="G69" s="158">
        <v>12465708.03</v>
      </c>
      <c r="H69" s="233">
        <v>15030647.93</v>
      </c>
      <c r="I69" s="234"/>
      <c r="J69" s="157">
        <v>12822722.47</v>
      </c>
      <c r="K69" s="101"/>
      <c r="L69" s="101"/>
    </row>
    <row r="70" spans="1:12" ht="30">
      <c r="A70" s="17" t="s">
        <v>467</v>
      </c>
      <c r="B70" s="7" t="s">
        <v>597</v>
      </c>
      <c r="C70" s="71"/>
      <c r="D70" s="71"/>
      <c r="E70" s="89"/>
      <c r="F70" s="124">
        <f>F69-F71</f>
        <v>13356483.73</v>
      </c>
      <c r="G70" s="125">
        <f>G69-G71</f>
        <v>12465708.03</v>
      </c>
      <c r="H70" s="233">
        <f>H69-H71</f>
        <v>13837364.39</v>
      </c>
      <c r="I70" s="252"/>
      <c r="J70" s="126">
        <f>J69-J71</f>
        <v>12719947.110000001</v>
      </c>
      <c r="K70" s="101"/>
      <c r="L70" s="101"/>
    </row>
    <row r="71" spans="1:12" ht="45">
      <c r="A71" s="17" t="s">
        <v>594</v>
      </c>
      <c r="B71" s="7" t="s">
        <v>598</v>
      </c>
      <c r="C71" s="71"/>
      <c r="D71" s="71"/>
      <c r="E71" s="89"/>
      <c r="F71" s="124">
        <v>0</v>
      </c>
      <c r="G71" s="125">
        <v>0</v>
      </c>
      <c r="H71" s="233">
        <v>1193283.54</v>
      </c>
      <c r="I71" s="252"/>
      <c r="J71" s="126">
        <v>102775.36</v>
      </c>
      <c r="K71" s="101"/>
      <c r="L71" s="101"/>
    </row>
    <row r="72" spans="1:12" ht="15" customHeight="1">
      <c r="A72" s="17" t="s">
        <v>595</v>
      </c>
      <c r="B72" s="7"/>
      <c r="C72" s="71"/>
      <c r="D72" s="71"/>
      <c r="E72" s="89"/>
      <c r="F72" s="124"/>
      <c r="G72" s="125"/>
      <c r="H72" s="120"/>
      <c r="I72" s="121"/>
      <c r="J72" s="126"/>
      <c r="K72" s="101"/>
      <c r="L72" s="101"/>
    </row>
    <row r="73" spans="1:12" ht="13.5" customHeight="1">
      <c r="A73" s="17" t="s">
        <v>265</v>
      </c>
      <c r="B73" s="183" t="s">
        <v>266</v>
      </c>
      <c r="C73" s="184"/>
      <c r="D73" s="184"/>
      <c r="E73" s="191"/>
      <c r="F73" s="124">
        <v>6340202.78</v>
      </c>
      <c r="G73" s="125">
        <v>5129888.62</v>
      </c>
      <c r="H73" s="233">
        <v>6348744.45</v>
      </c>
      <c r="I73" s="234"/>
      <c r="J73" s="126">
        <v>4795894.34</v>
      </c>
      <c r="K73" s="101"/>
      <c r="L73" s="101"/>
    </row>
    <row r="74" spans="1:12" ht="41.25" customHeight="1">
      <c r="A74" s="17" t="s">
        <v>267</v>
      </c>
      <c r="B74" s="183" t="s">
        <v>599</v>
      </c>
      <c r="C74" s="184"/>
      <c r="D74" s="184"/>
      <c r="E74" s="191"/>
      <c r="F74" s="12">
        <v>0</v>
      </c>
      <c r="G74" s="4">
        <v>0</v>
      </c>
      <c r="H74" s="36"/>
      <c r="I74" s="66">
        <v>0</v>
      </c>
      <c r="J74" s="68">
        <v>0</v>
      </c>
      <c r="K74" s="101"/>
      <c r="L74" s="101"/>
    </row>
    <row r="75" spans="1:12" ht="30" customHeight="1">
      <c r="A75" s="17" t="s">
        <v>268</v>
      </c>
      <c r="B75" s="183" t="s">
        <v>600</v>
      </c>
      <c r="C75" s="184"/>
      <c r="D75" s="184"/>
      <c r="E75" s="191"/>
      <c r="F75" s="125">
        <v>0</v>
      </c>
      <c r="G75" s="125">
        <v>0</v>
      </c>
      <c r="H75" s="120"/>
      <c r="I75" s="121">
        <v>0</v>
      </c>
      <c r="J75" s="126">
        <v>0</v>
      </c>
      <c r="K75" s="101"/>
      <c r="L75" s="101"/>
    </row>
    <row r="76" spans="1:12" ht="30" customHeight="1">
      <c r="A76" s="17" t="s">
        <v>601</v>
      </c>
      <c r="B76" s="183" t="s">
        <v>600</v>
      </c>
      <c r="C76" s="184"/>
      <c r="D76" s="184"/>
      <c r="E76" s="191"/>
      <c r="F76" s="125">
        <v>0</v>
      </c>
      <c r="G76" s="125">
        <v>0</v>
      </c>
      <c r="H76" s="120"/>
      <c r="I76" s="125">
        <v>0</v>
      </c>
      <c r="J76" s="125">
        <v>0</v>
      </c>
      <c r="K76" s="93"/>
      <c r="L76" s="93"/>
    </row>
    <row r="77" spans="1:12" ht="30" customHeight="1">
      <c r="A77" s="17" t="s">
        <v>602</v>
      </c>
      <c r="B77" s="183" t="s">
        <v>603</v>
      </c>
      <c r="C77" s="184"/>
      <c r="D77" s="184"/>
      <c r="E77" s="191"/>
      <c r="F77" s="125">
        <v>0</v>
      </c>
      <c r="G77" s="125">
        <v>0</v>
      </c>
      <c r="H77" s="120"/>
      <c r="I77" s="125">
        <v>0</v>
      </c>
      <c r="J77" s="125">
        <v>0</v>
      </c>
      <c r="K77" s="92"/>
      <c r="L77" s="92"/>
    </row>
    <row r="78" spans="1:12" ht="60.75" customHeight="1">
      <c r="A78" s="17" t="s">
        <v>604</v>
      </c>
      <c r="B78" s="183" t="s">
        <v>612</v>
      </c>
      <c r="C78" s="184"/>
      <c r="D78" s="184"/>
      <c r="E78" s="191"/>
      <c r="F78" s="125">
        <v>0</v>
      </c>
      <c r="G78" s="125">
        <v>0</v>
      </c>
      <c r="H78" s="120"/>
      <c r="I78" s="125">
        <v>0</v>
      </c>
      <c r="J78" s="121">
        <v>0</v>
      </c>
      <c r="K78" s="92"/>
      <c r="L78" s="92"/>
    </row>
    <row r="79" spans="1:12" ht="43.5" customHeight="1">
      <c r="A79" s="17" t="s">
        <v>605</v>
      </c>
      <c r="B79" s="183" t="s">
        <v>613</v>
      </c>
      <c r="C79" s="184"/>
      <c r="D79" s="184"/>
      <c r="E79" s="191"/>
      <c r="F79" s="125">
        <v>0</v>
      </c>
      <c r="G79" s="125">
        <v>0</v>
      </c>
      <c r="H79" s="120"/>
      <c r="I79" s="125">
        <v>0</v>
      </c>
      <c r="J79" s="121">
        <v>0</v>
      </c>
      <c r="K79" s="101"/>
      <c r="L79" s="101"/>
    </row>
    <row r="80" spans="1:12" ht="30" customHeight="1">
      <c r="A80" s="17" t="s">
        <v>606</v>
      </c>
      <c r="B80" s="183" t="s">
        <v>614</v>
      </c>
      <c r="C80" s="184"/>
      <c r="D80" s="184"/>
      <c r="E80" s="191"/>
      <c r="F80" s="125">
        <v>0</v>
      </c>
      <c r="G80" s="125">
        <v>0</v>
      </c>
      <c r="H80" s="120"/>
      <c r="I80" s="125">
        <v>0</v>
      </c>
      <c r="J80" s="121">
        <v>0</v>
      </c>
      <c r="K80" s="101"/>
      <c r="L80" s="101"/>
    </row>
    <row r="81" spans="1:12" ht="45" customHeight="1">
      <c r="A81" s="17" t="s">
        <v>607</v>
      </c>
      <c r="B81" s="183" t="s">
        <v>615</v>
      </c>
      <c r="C81" s="184"/>
      <c r="D81" s="184"/>
      <c r="E81" s="191"/>
      <c r="F81" s="125">
        <v>0</v>
      </c>
      <c r="G81" s="125">
        <v>0</v>
      </c>
      <c r="H81" s="120"/>
      <c r="I81" s="125">
        <v>0</v>
      </c>
      <c r="J81" s="121">
        <v>0</v>
      </c>
      <c r="K81" s="101"/>
      <c r="L81" s="101"/>
    </row>
    <row r="82" spans="1:12" ht="54.75" customHeight="1">
      <c r="A82" s="17" t="s">
        <v>608</v>
      </c>
      <c r="B82" s="183" t="s">
        <v>616</v>
      </c>
      <c r="C82" s="184"/>
      <c r="D82" s="184"/>
      <c r="E82" s="191"/>
      <c r="F82" s="125">
        <v>0</v>
      </c>
      <c r="G82" s="125">
        <v>0</v>
      </c>
      <c r="H82" s="120"/>
      <c r="I82" s="125">
        <v>0</v>
      </c>
      <c r="J82" s="121">
        <v>0</v>
      </c>
      <c r="K82" s="101"/>
      <c r="L82" s="101"/>
    </row>
    <row r="83" spans="1:12" ht="70.5" customHeight="1">
      <c r="A83" s="17" t="s">
        <v>609</v>
      </c>
      <c r="B83" s="183" t="s">
        <v>617</v>
      </c>
      <c r="C83" s="184"/>
      <c r="D83" s="184"/>
      <c r="E83" s="191"/>
      <c r="F83" s="125">
        <v>0</v>
      </c>
      <c r="G83" s="125">
        <v>0</v>
      </c>
      <c r="H83" s="36"/>
      <c r="I83" s="125">
        <v>0</v>
      </c>
      <c r="J83" s="121">
        <v>0</v>
      </c>
      <c r="K83" s="92"/>
      <c r="L83" s="92"/>
    </row>
    <row r="84" spans="1:12" ht="44.25" customHeight="1">
      <c r="A84" s="17" t="s">
        <v>610</v>
      </c>
      <c r="B84" s="183" t="s">
        <v>618</v>
      </c>
      <c r="C84" s="184"/>
      <c r="D84" s="184"/>
      <c r="E84" s="191"/>
      <c r="F84" s="125">
        <v>0</v>
      </c>
      <c r="G84" s="125">
        <v>0</v>
      </c>
      <c r="H84" s="36"/>
      <c r="I84" s="125">
        <v>0</v>
      </c>
      <c r="J84" s="121">
        <v>0</v>
      </c>
      <c r="K84" s="101"/>
      <c r="L84" s="101"/>
    </row>
    <row r="85" spans="1:12" ht="30" customHeight="1">
      <c r="A85" s="17" t="s">
        <v>611</v>
      </c>
      <c r="B85" s="183" t="s">
        <v>619</v>
      </c>
      <c r="C85" s="184"/>
      <c r="D85" s="184"/>
      <c r="E85" s="191"/>
      <c r="F85" s="124">
        <v>444583.32</v>
      </c>
      <c r="G85" s="125">
        <v>438333.32</v>
      </c>
      <c r="H85" s="120"/>
      <c r="I85" s="121">
        <f>444583.32+8541.67</f>
        <v>453124.99</v>
      </c>
      <c r="J85" s="126">
        <v>446874.99</v>
      </c>
      <c r="K85" s="101"/>
      <c r="L85" s="101"/>
    </row>
    <row r="86" spans="1:12" ht="15" customHeight="1">
      <c r="A86" s="17" t="s">
        <v>62</v>
      </c>
      <c r="B86" s="183"/>
      <c r="C86" s="184"/>
      <c r="D86" s="184"/>
      <c r="E86" s="191"/>
      <c r="F86" s="124"/>
      <c r="G86" s="125"/>
      <c r="H86" s="233"/>
      <c r="I86" s="234"/>
      <c r="J86" s="126"/>
      <c r="K86" s="101"/>
      <c r="L86" s="101"/>
    </row>
    <row r="87" spans="1:12" ht="15" customHeight="1">
      <c r="A87" s="17" t="s">
        <v>223</v>
      </c>
      <c r="B87" s="183" t="s">
        <v>269</v>
      </c>
      <c r="C87" s="184"/>
      <c r="D87" s="184"/>
      <c r="E87" s="191"/>
      <c r="F87" s="124"/>
      <c r="G87" s="125">
        <f>G66+G69+G73-J69-J73</f>
        <v>1659685.709999999</v>
      </c>
      <c r="H87" s="233"/>
      <c r="I87" s="234"/>
      <c r="J87" s="126">
        <f>G87</f>
        <v>1659685.709999999</v>
      </c>
      <c r="K87" s="101">
        <v>1317149.76</v>
      </c>
      <c r="L87" s="101"/>
    </row>
    <row r="88" spans="1:12" ht="15" customHeight="1">
      <c r="A88" s="17" t="s">
        <v>163</v>
      </c>
      <c r="B88" s="183" t="s">
        <v>155</v>
      </c>
      <c r="C88" s="184"/>
      <c r="D88" s="184"/>
      <c r="E88" s="184"/>
      <c r="F88" s="184"/>
      <c r="G88" s="184"/>
      <c r="H88" s="184"/>
      <c r="I88" s="184"/>
      <c r="J88" s="191"/>
      <c r="K88" s="92"/>
      <c r="L88" s="92"/>
    </row>
    <row r="89" spans="1:12" ht="30" customHeight="1">
      <c r="A89" s="224" t="s">
        <v>0</v>
      </c>
      <c r="B89" s="242" t="s">
        <v>1</v>
      </c>
      <c r="C89" s="243"/>
      <c r="D89" s="243"/>
      <c r="E89" s="244"/>
      <c r="F89" s="187" t="s">
        <v>212</v>
      </c>
      <c r="G89" s="189"/>
      <c r="H89" s="187" t="s">
        <v>150</v>
      </c>
      <c r="I89" s="188"/>
      <c r="J89" s="189"/>
      <c r="K89" s="93"/>
      <c r="L89" s="93"/>
    </row>
    <row r="90" spans="1:12" ht="45">
      <c r="A90" s="225"/>
      <c r="B90" s="245"/>
      <c r="C90" s="246"/>
      <c r="D90" s="246"/>
      <c r="E90" s="247"/>
      <c r="F90" s="34" t="s">
        <v>148</v>
      </c>
      <c r="G90" s="34" t="s">
        <v>149</v>
      </c>
      <c r="H90" s="187" t="s">
        <v>148</v>
      </c>
      <c r="I90" s="189"/>
      <c r="J90" s="34" t="s">
        <v>151</v>
      </c>
      <c r="K90" s="93"/>
      <c r="L90" s="93"/>
    </row>
    <row r="91" spans="1:12" ht="15">
      <c r="A91" s="40" t="s">
        <v>224</v>
      </c>
      <c r="B91" s="192" t="s">
        <v>263</v>
      </c>
      <c r="C91" s="256"/>
      <c r="D91" s="256"/>
      <c r="E91" s="193"/>
      <c r="F91" s="119">
        <v>720014.47</v>
      </c>
      <c r="G91" s="119">
        <v>720014.47</v>
      </c>
      <c r="H91" s="233"/>
      <c r="I91" s="234"/>
      <c r="J91" s="119"/>
      <c r="K91" s="107" t="s">
        <v>697</v>
      </c>
      <c r="L91" s="107"/>
    </row>
    <row r="92" spans="1:12" ht="15">
      <c r="A92" s="40" t="s">
        <v>225</v>
      </c>
      <c r="B92" s="239" t="s">
        <v>125</v>
      </c>
      <c r="C92" s="240"/>
      <c r="D92" s="240"/>
      <c r="E92" s="241"/>
      <c r="F92" s="248">
        <f>F94+F96+F95+F97+F98</f>
        <v>9742000</v>
      </c>
      <c r="G92" s="248">
        <v>8960916.27</v>
      </c>
      <c r="H92" s="266">
        <f>SUM(H99:I109)</f>
        <v>10371839.01</v>
      </c>
      <c r="I92" s="267"/>
      <c r="J92" s="248">
        <f>SUM(J99:J110)</f>
        <v>8696975.290000001</v>
      </c>
      <c r="K92" s="290">
        <v>8960916.27</v>
      </c>
      <c r="L92" s="291"/>
    </row>
    <row r="93" spans="1:12" ht="15" customHeight="1">
      <c r="A93" s="49"/>
      <c r="B93" s="270" t="s">
        <v>275</v>
      </c>
      <c r="C93" s="271"/>
      <c r="D93" s="271"/>
      <c r="E93" s="272"/>
      <c r="F93" s="249"/>
      <c r="G93" s="249"/>
      <c r="H93" s="268"/>
      <c r="I93" s="269"/>
      <c r="J93" s="249"/>
      <c r="K93" s="292"/>
      <c r="L93" s="291"/>
    </row>
    <row r="94" spans="1:12" ht="15" customHeight="1">
      <c r="A94" s="49" t="s">
        <v>270</v>
      </c>
      <c r="B94" s="228" t="s">
        <v>285</v>
      </c>
      <c r="C94" s="229"/>
      <c r="D94" s="229"/>
      <c r="E94" s="230"/>
      <c r="F94" s="127">
        <v>8400000</v>
      </c>
      <c r="G94" s="128">
        <f>G92-G95-G96-G97-G98</f>
        <v>7667712.369999999</v>
      </c>
      <c r="H94" s="233"/>
      <c r="I94" s="234"/>
      <c r="J94" s="129"/>
      <c r="K94" s="101"/>
      <c r="L94" s="101"/>
    </row>
    <row r="95" spans="1:12" ht="15" customHeight="1">
      <c r="A95" s="49" t="s">
        <v>287</v>
      </c>
      <c r="B95" s="130" t="s">
        <v>286</v>
      </c>
      <c r="C95" s="131"/>
      <c r="D95" s="131"/>
      <c r="E95" s="132">
        <v>130</v>
      </c>
      <c r="F95" s="127">
        <v>1206000</v>
      </c>
      <c r="G95" s="128">
        <v>1231000</v>
      </c>
      <c r="H95" s="120"/>
      <c r="I95" s="121"/>
      <c r="J95" s="129"/>
      <c r="K95" s="101"/>
      <c r="L95" s="101"/>
    </row>
    <row r="96" spans="1:12" ht="15">
      <c r="A96" s="49" t="s">
        <v>288</v>
      </c>
      <c r="B96" s="130" t="s">
        <v>300</v>
      </c>
      <c r="C96" s="131"/>
      <c r="D96" s="131"/>
      <c r="E96" s="132">
        <v>180</v>
      </c>
      <c r="F96" s="124">
        <v>50000</v>
      </c>
      <c r="G96" s="125">
        <v>11387.73</v>
      </c>
      <c r="H96" s="233"/>
      <c r="I96" s="234"/>
      <c r="J96" s="126"/>
      <c r="K96" s="101"/>
      <c r="L96" s="101"/>
    </row>
    <row r="97" spans="1:12" ht="15">
      <c r="A97" s="49"/>
      <c r="B97" s="130" t="s">
        <v>651</v>
      </c>
      <c r="C97" s="131"/>
      <c r="D97" s="131"/>
      <c r="E97" s="132">
        <v>120</v>
      </c>
      <c r="F97" s="124">
        <v>56000</v>
      </c>
      <c r="G97" s="125">
        <v>25777.03</v>
      </c>
      <c r="H97" s="120"/>
      <c r="I97" s="121"/>
      <c r="J97" s="126"/>
      <c r="K97" s="101"/>
      <c r="L97" s="101"/>
    </row>
    <row r="98" spans="1:12" ht="15">
      <c r="A98" s="49"/>
      <c r="B98" s="130" t="s">
        <v>652</v>
      </c>
      <c r="C98" s="131"/>
      <c r="D98" s="131"/>
      <c r="E98" s="132">
        <v>140</v>
      </c>
      <c r="F98" s="124">
        <v>30000</v>
      </c>
      <c r="G98" s="125">
        <v>25039.14</v>
      </c>
      <c r="H98" s="120"/>
      <c r="I98" s="121"/>
      <c r="J98" s="126"/>
      <c r="K98" s="101"/>
      <c r="L98" s="101"/>
    </row>
    <row r="99" spans="1:12" ht="15">
      <c r="A99" s="49" t="s">
        <v>289</v>
      </c>
      <c r="B99" s="228">
        <v>211</v>
      </c>
      <c r="C99" s="229"/>
      <c r="D99" s="229"/>
      <c r="E99" s="230"/>
      <c r="F99" s="124"/>
      <c r="G99" s="125"/>
      <c r="H99" s="231">
        <f>3407022.74-31703</f>
        <v>3375319.74</v>
      </c>
      <c r="I99" s="232"/>
      <c r="J99" s="126">
        <f>2454246.36+591928.43</f>
        <v>3046174.79</v>
      </c>
      <c r="K99" s="101"/>
      <c r="L99" s="101"/>
    </row>
    <row r="100" spans="1:12" ht="15">
      <c r="A100" s="49" t="s">
        <v>290</v>
      </c>
      <c r="B100" s="228">
        <v>212</v>
      </c>
      <c r="C100" s="229"/>
      <c r="D100" s="229"/>
      <c r="E100" s="230"/>
      <c r="F100" s="124"/>
      <c r="G100" s="125"/>
      <c r="H100" s="231">
        <v>50000</v>
      </c>
      <c r="I100" s="232"/>
      <c r="J100" s="126">
        <v>13656.19</v>
      </c>
      <c r="K100" s="101"/>
      <c r="L100" s="101"/>
    </row>
    <row r="101" spans="1:12" ht="15">
      <c r="A101" s="49" t="s">
        <v>291</v>
      </c>
      <c r="B101" s="228">
        <v>213</v>
      </c>
      <c r="C101" s="229"/>
      <c r="D101" s="229"/>
      <c r="E101" s="230"/>
      <c r="F101" s="124"/>
      <c r="G101" s="125"/>
      <c r="H101" s="231">
        <f>675405.34+194720.28</f>
        <v>870125.62</v>
      </c>
      <c r="I101" s="232"/>
      <c r="J101" s="126">
        <f>642664.41+153807.34</f>
        <v>796471.75</v>
      </c>
      <c r="K101" s="101"/>
      <c r="L101" s="101"/>
    </row>
    <row r="102" spans="1:12" ht="15">
      <c r="A102" s="49" t="s">
        <v>292</v>
      </c>
      <c r="B102" s="228">
        <v>221</v>
      </c>
      <c r="C102" s="229"/>
      <c r="D102" s="229"/>
      <c r="E102" s="230"/>
      <c r="F102" s="124"/>
      <c r="G102" s="125"/>
      <c r="H102" s="231">
        <v>102000</v>
      </c>
      <c r="I102" s="232"/>
      <c r="J102" s="126">
        <v>95890.09</v>
      </c>
      <c r="K102" s="101"/>
      <c r="L102" s="101"/>
    </row>
    <row r="103" spans="1:12" ht="15">
      <c r="A103" s="49" t="s">
        <v>293</v>
      </c>
      <c r="B103" s="228">
        <v>222</v>
      </c>
      <c r="C103" s="229"/>
      <c r="D103" s="229"/>
      <c r="E103" s="230"/>
      <c r="F103" s="124"/>
      <c r="G103" s="125"/>
      <c r="H103" s="231">
        <v>32000</v>
      </c>
      <c r="I103" s="232"/>
      <c r="J103" s="126">
        <v>14592</v>
      </c>
      <c r="K103" s="101"/>
      <c r="L103" s="101"/>
    </row>
    <row r="104" spans="1:12" ht="15">
      <c r="A104" s="49" t="s">
        <v>294</v>
      </c>
      <c r="B104" s="228">
        <v>223</v>
      </c>
      <c r="C104" s="229"/>
      <c r="D104" s="229"/>
      <c r="E104" s="230"/>
      <c r="F104" s="124"/>
      <c r="G104" s="125"/>
      <c r="H104" s="231">
        <v>187000</v>
      </c>
      <c r="I104" s="232"/>
      <c r="J104" s="126">
        <v>162945.23</v>
      </c>
      <c r="K104" s="101"/>
      <c r="L104" s="101"/>
    </row>
    <row r="105" spans="1:12" ht="15">
      <c r="A105" s="49" t="s">
        <v>295</v>
      </c>
      <c r="B105" s="228">
        <v>225</v>
      </c>
      <c r="C105" s="229"/>
      <c r="D105" s="229"/>
      <c r="E105" s="230"/>
      <c r="F105" s="124"/>
      <c r="G105" s="125"/>
      <c r="H105" s="231">
        <v>862100</v>
      </c>
      <c r="I105" s="232"/>
      <c r="J105" s="126">
        <f>663169.36-6000</f>
        <v>657169.36</v>
      </c>
      <c r="K105" s="101"/>
      <c r="L105" s="101"/>
    </row>
    <row r="106" spans="1:12" ht="15">
      <c r="A106" s="49" t="s">
        <v>296</v>
      </c>
      <c r="B106" s="228">
        <v>226</v>
      </c>
      <c r="C106" s="229"/>
      <c r="D106" s="229"/>
      <c r="E106" s="230"/>
      <c r="F106" s="124"/>
      <c r="G106" s="125"/>
      <c r="H106" s="231">
        <f>67200+1500000</f>
        <v>1567200</v>
      </c>
      <c r="I106" s="232"/>
      <c r="J106" s="126">
        <f>23840.01+1296016.19</f>
        <v>1319856.2</v>
      </c>
      <c r="K106" s="101"/>
      <c r="L106" s="101"/>
    </row>
    <row r="107" spans="1:12" ht="15">
      <c r="A107" s="49" t="s">
        <v>297</v>
      </c>
      <c r="B107" s="228">
        <v>290</v>
      </c>
      <c r="C107" s="229"/>
      <c r="D107" s="229"/>
      <c r="E107" s="230"/>
      <c r="F107" s="124"/>
      <c r="G107" s="125"/>
      <c r="H107" s="231">
        <f>69619.2+8000+25000+50000+247000</f>
        <v>399619.2</v>
      </c>
      <c r="I107" s="232"/>
      <c r="J107" s="126">
        <f>25226+8000+2377+34013-2700+170531.4</f>
        <v>237447.4</v>
      </c>
      <c r="K107" s="101"/>
      <c r="L107" s="101"/>
    </row>
    <row r="108" spans="1:12" ht="15">
      <c r="A108" s="49" t="s">
        <v>298</v>
      </c>
      <c r="B108" s="228">
        <v>310</v>
      </c>
      <c r="C108" s="229"/>
      <c r="D108" s="229"/>
      <c r="E108" s="230"/>
      <c r="F108" s="124"/>
      <c r="G108" s="125"/>
      <c r="H108" s="231">
        <f>651000+671174.45</f>
        <v>1322174.45</v>
      </c>
      <c r="I108" s="232"/>
      <c r="J108" s="126">
        <f>501440.2-440.2+494000</f>
        <v>995000</v>
      </c>
      <c r="K108" s="101"/>
      <c r="L108" s="101"/>
    </row>
    <row r="109" spans="1:12" ht="15">
      <c r="A109" s="49" t="s">
        <v>299</v>
      </c>
      <c r="B109" s="228">
        <v>340</v>
      </c>
      <c r="C109" s="229"/>
      <c r="D109" s="229"/>
      <c r="E109" s="230"/>
      <c r="F109" s="124"/>
      <c r="G109" s="125"/>
      <c r="H109" s="231">
        <f>155400+1167400+213800+43800+23900</f>
        <v>1604300</v>
      </c>
      <c r="I109" s="232"/>
      <c r="J109" s="126">
        <f>135351.73+8743.25+11484+133747.2+999566.43-21295.79</f>
        <v>1267596.82</v>
      </c>
      <c r="K109" s="101"/>
      <c r="L109" s="101"/>
    </row>
    <row r="110" spans="1:12" ht="15">
      <c r="A110" s="17" t="s">
        <v>653</v>
      </c>
      <c r="B110" s="228">
        <v>610</v>
      </c>
      <c r="C110" s="229"/>
      <c r="D110" s="229"/>
      <c r="E110" s="230"/>
      <c r="F110" s="124"/>
      <c r="G110" s="125"/>
      <c r="H110" s="231">
        <v>90175.46</v>
      </c>
      <c r="I110" s="273"/>
      <c r="J110" s="126">
        <f>90175.46</f>
        <v>90175.46</v>
      </c>
      <c r="K110" s="101"/>
      <c r="L110" s="101"/>
    </row>
    <row r="111" spans="1:12" ht="15">
      <c r="A111" s="17" t="s">
        <v>226</v>
      </c>
      <c r="B111" s="192" t="s">
        <v>269</v>
      </c>
      <c r="C111" s="256"/>
      <c r="D111" s="256"/>
      <c r="E111" s="193"/>
      <c r="F111" s="124"/>
      <c r="G111" s="125">
        <f>SUM(G91+G92-J92)</f>
        <v>983955.4499999993</v>
      </c>
      <c r="H111" s="293"/>
      <c r="I111" s="293"/>
      <c r="J111" s="126">
        <f>G111</f>
        <v>983955.4499999993</v>
      </c>
      <c r="K111" s="101">
        <v>983955.45</v>
      </c>
      <c r="L111" s="107"/>
    </row>
    <row r="112" spans="1:12" ht="15" customHeight="1">
      <c r="A112" s="17" t="s">
        <v>164</v>
      </c>
      <c r="B112" s="183" t="s">
        <v>215</v>
      </c>
      <c r="C112" s="184"/>
      <c r="D112" s="184"/>
      <c r="E112" s="184"/>
      <c r="F112" s="184"/>
      <c r="G112" s="184"/>
      <c r="H112" s="184"/>
      <c r="I112" s="184"/>
      <c r="J112" s="191"/>
      <c r="K112" s="92"/>
      <c r="L112" s="92"/>
    </row>
    <row r="113" spans="1:12" ht="30" customHeight="1">
      <c r="A113" s="224" t="s">
        <v>0</v>
      </c>
      <c r="B113" s="242" t="s">
        <v>1</v>
      </c>
      <c r="C113" s="243"/>
      <c r="D113" s="243"/>
      <c r="E113" s="244"/>
      <c r="F113" s="187" t="s">
        <v>212</v>
      </c>
      <c r="G113" s="189"/>
      <c r="H113" s="187" t="s">
        <v>150</v>
      </c>
      <c r="I113" s="188"/>
      <c r="J113" s="189"/>
      <c r="K113" s="93"/>
      <c r="L113" s="93"/>
    </row>
    <row r="114" spans="1:12" ht="15" customHeight="1">
      <c r="A114" s="225"/>
      <c r="B114" s="245"/>
      <c r="C114" s="246"/>
      <c r="D114" s="246"/>
      <c r="E114" s="247"/>
      <c r="F114" s="39" t="s">
        <v>148</v>
      </c>
      <c r="G114" s="39" t="s">
        <v>149</v>
      </c>
      <c r="H114" s="187" t="s">
        <v>148</v>
      </c>
      <c r="I114" s="189"/>
      <c r="J114" s="39" t="s">
        <v>151</v>
      </c>
      <c r="K114" s="92"/>
      <c r="L114" s="92"/>
    </row>
    <row r="115" spans="1:12" ht="15">
      <c r="A115" s="40" t="s">
        <v>227</v>
      </c>
      <c r="B115" s="183" t="s">
        <v>263</v>
      </c>
      <c r="C115" s="184"/>
      <c r="D115" s="184"/>
      <c r="E115" s="191"/>
      <c r="F115" s="116">
        <v>18770708.36</v>
      </c>
      <c r="G115" s="133">
        <f>F115</f>
        <v>18770708.36</v>
      </c>
      <c r="H115" s="238"/>
      <c r="I115" s="238"/>
      <c r="J115" s="134"/>
      <c r="K115" s="107"/>
      <c r="L115" s="112"/>
    </row>
    <row r="116" spans="1:12" ht="15">
      <c r="A116" s="40" t="s">
        <v>228</v>
      </c>
      <c r="B116" s="242" t="s">
        <v>125</v>
      </c>
      <c r="C116" s="243"/>
      <c r="D116" s="243"/>
      <c r="E116" s="244"/>
      <c r="F116" s="215">
        <v>157124796.65</v>
      </c>
      <c r="G116" s="215">
        <v>157124796.65</v>
      </c>
      <c r="H116" s="213">
        <f>SUM(H120:H129)</f>
        <v>175895505.01</v>
      </c>
      <c r="I116" s="215"/>
      <c r="J116" s="213">
        <f>SUM(J120:J129)</f>
        <v>158506177.8</v>
      </c>
      <c r="K116" s="113"/>
      <c r="L116" s="288"/>
    </row>
    <row r="117" spans="1:12" ht="15" customHeight="1">
      <c r="A117" s="49"/>
      <c r="B117" s="245" t="s">
        <v>275</v>
      </c>
      <c r="C117" s="246"/>
      <c r="D117" s="246"/>
      <c r="E117" s="247"/>
      <c r="F117" s="216"/>
      <c r="G117" s="216"/>
      <c r="H117" s="214"/>
      <c r="I117" s="216"/>
      <c r="J117" s="214"/>
      <c r="K117" s="113"/>
      <c r="L117" s="289"/>
    </row>
    <row r="118" spans="1:12" ht="15">
      <c r="A118" s="49" t="s">
        <v>271</v>
      </c>
      <c r="B118" s="183" t="s">
        <v>461</v>
      </c>
      <c r="C118" s="184"/>
      <c r="D118" s="184"/>
      <c r="E118" s="191"/>
      <c r="F118" s="135">
        <v>157124796.65</v>
      </c>
      <c r="G118" s="136">
        <v>157124796.65</v>
      </c>
      <c r="H118" s="135"/>
      <c r="I118" s="135"/>
      <c r="J118" s="137"/>
      <c r="K118" s="106"/>
      <c r="L118" s="106"/>
    </row>
    <row r="119" spans="1:12" ht="15">
      <c r="A119" s="17" t="s">
        <v>301</v>
      </c>
      <c r="B119" s="183" t="s">
        <v>300</v>
      </c>
      <c r="C119" s="184"/>
      <c r="D119" s="184"/>
      <c r="E119" s="191"/>
      <c r="F119" s="138"/>
      <c r="G119" s="116"/>
      <c r="H119" s="138"/>
      <c r="I119" s="138"/>
      <c r="J119" s="134"/>
      <c r="K119" s="106"/>
      <c r="L119" s="106"/>
    </row>
    <row r="120" spans="1:12" ht="15">
      <c r="A120" s="17" t="s">
        <v>302</v>
      </c>
      <c r="B120" s="7"/>
      <c r="C120" s="71"/>
      <c r="D120" s="71"/>
      <c r="E120" s="72">
        <v>211</v>
      </c>
      <c r="F120" s="138"/>
      <c r="G120" s="116"/>
      <c r="H120" s="138">
        <v>97683579.46</v>
      </c>
      <c r="I120" s="138"/>
      <c r="J120" s="134">
        <f>97668149.67-112787.15</f>
        <v>97555362.52</v>
      </c>
      <c r="K120" s="106"/>
      <c r="L120" s="106"/>
    </row>
    <row r="121" spans="1:12" ht="15">
      <c r="A121" s="17" t="s">
        <v>303</v>
      </c>
      <c r="B121" s="7"/>
      <c r="C121" s="71"/>
      <c r="D121" s="71"/>
      <c r="E121" s="72">
        <v>212</v>
      </c>
      <c r="F121" s="138"/>
      <c r="G121" s="116"/>
      <c r="H121" s="138">
        <v>1932713.17</v>
      </c>
      <c r="I121" s="138"/>
      <c r="J121" s="134">
        <f>1868200.47-47448.05</f>
        <v>1820752.42</v>
      </c>
      <c r="K121" s="106"/>
      <c r="L121" s="106"/>
    </row>
    <row r="122" spans="1:12" ht="15">
      <c r="A122" s="17" t="s">
        <v>304</v>
      </c>
      <c r="B122" s="7"/>
      <c r="C122" s="71"/>
      <c r="D122" s="71"/>
      <c r="E122" s="72">
        <v>213</v>
      </c>
      <c r="F122" s="138"/>
      <c r="G122" s="116"/>
      <c r="H122" s="138">
        <v>27317711.37</v>
      </c>
      <c r="I122" s="138"/>
      <c r="J122" s="134">
        <f>34958826.15-7970389.14</f>
        <v>26988437.009999998</v>
      </c>
      <c r="K122" s="106"/>
      <c r="L122" s="106"/>
    </row>
    <row r="123" spans="1:12" ht="15">
      <c r="A123" s="17" t="s">
        <v>305</v>
      </c>
      <c r="B123" s="7"/>
      <c r="C123" s="71"/>
      <c r="D123" s="71"/>
      <c r="E123" s="72">
        <v>221</v>
      </c>
      <c r="F123" s="138"/>
      <c r="G123" s="116"/>
      <c r="H123" s="138">
        <v>637389.73</v>
      </c>
      <c r="I123" s="138"/>
      <c r="J123" s="134">
        <v>607389.73</v>
      </c>
      <c r="K123" s="106"/>
      <c r="L123" s="106"/>
    </row>
    <row r="124" spans="1:12" ht="15">
      <c r="A124" s="17" t="s">
        <v>306</v>
      </c>
      <c r="B124" s="7"/>
      <c r="C124" s="71"/>
      <c r="D124" s="71"/>
      <c r="E124" s="72">
        <v>222</v>
      </c>
      <c r="F124" s="138"/>
      <c r="G124" s="116"/>
      <c r="H124" s="138">
        <v>35448.63</v>
      </c>
      <c r="I124" s="138"/>
      <c r="J124" s="134">
        <v>595.43</v>
      </c>
      <c r="K124" s="106"/>
      <c r="L124" s="106"/>
    </row>
    <row r="125" spans="1:12" ht="15">
      <c r="A125" s="17" t="s">
        <v>307</v>
      </c>
      <c r="B125" s="7"/>
      <c r="C125" s="71"/>
      <c r="D125" s="71"/>
      <c r="E125" s="72">
        <v>223</v>
      </c>
      <c r="F125" s="138"/>
      <c r="G125" s="116"/>
      <c r="H125" s="138">
        <v>7862296.15</v>
      </c>
      <c r="I125" s="138"/>
      <c r="J125" s="134">
        <v>7618634.26</v>
      </c>
      <c r="K125" s="106"/>
      <c r="L125" s="106"/>
    </row>
    <row r="126" spans="1:12" ht="15">
      <c r="A126" s="17" t="s">
        <v>308</v>
      </c>
      <c r="B126" s="7"/>
      <c r="C126" s="71"/>
      <c r="D126" s="71"/>
      <c r="E126" s="72">
        <v>225</v>
      </c>
      <c r="F126" s="138"/>
      <c r="G126" s="116"/>
      <c r="H126" s="138">
        <v>1390374.25</v>
      </c>
      <c r="I126" s="138"/>
      <c r="J126" s="134">
        <f>1380413.99-6000</f>
        <v>1374413.99</v>
      </c>
      <c r="K126" s="106"/>
      <c r="L126" s="106"/>
    </row>
    <row r="127" spans="1:12" ht="15">
      <c r="A127" s="17" t="s">
        <v>309</v>
      </c>
      <c r="B127" s="7"/>
      <c r="C127" s="71"/>
      <c r="D127" s="71"/>
      <c r="E127" s="72">
        <v>226</v>
      </c>
      <c r="F127" s="138"/>
      <c r="G127" s="116"/>
      <c r="H127" s="138">
        <f>2800000+5785445.1</f>
        <v>8585445.1</v>
      </c>
      <c r="I127" s="138"/>
      <c r="J127" s="134">
        <f>4514295.22-2500+2041326.27</f>
        <v>6553121.49</v>
      </c>
      <c r="K127" s="106"/>
      <c r="L127" s="106"/>
    </row>
    <row r="128" spans="1:12" ht="15">
      <c r="A128" s="17" t="s">
        <v>310</v>
      </c>
      <c r="B128" s="7"/>
      <c r="C128" s="71"/>
      <c r="D128" s="71"/>
      <c r="E128" s="72">
        <v>310</v>
      </c>
      <c r="F128" s="138"/>
      <c r="G128" s="116"/>
      <c r="H128" s="138">
        <v>3016926.84</v>
      </c>
      <c r="I128" s="138"/>
      <c r="J128" s="134">
        <f>354428.1-20500</f>
        <v>333928.1</v>
      </c>
      <c r="K128" s="106"/>
      <c r="L128" s="106"/>
    </row>
    <row r="129" spans="1:12" ht="15">
      <c r="A129" s="17" t="s">
        <v>62</v>
      </c>
      <c r="B129" s="235">
        <v>340</v>
      </c>
      <c r="C129" s="236"/>
      <c r="D129" s="236"/>
      <c r="E129" s="237"/>
      <c r="F129" s="138"/>
      <c r="G129" s="116"/>
      <c r="H129" s="138">
        <f>8557274.3+18191147.6+685198.41</f>
        <v>27433620.310000002</v>
      </c>
      <c r="I129" s="138"/>
      <c r="J129" s="134">
        <f>5070215.91-39116.2+10406918.56-11958.35+227482.93</f>
        <v>15653542.85</v>
      </c>
      <c r="K129" s="106"/>
      <c r="L129" s="106"/>
    </row>
    <row r="130" spans="1:12" ht="15">
      <c r="A130" s="17" t="s">
        <v>229</v>
      </c>
      <c r="B130" s="181" t="s">
        <v>269</v>
      </c>
      <c r="C130" s="181"/>
      <c r="D130" s="181"/>
      <c r="E130" s="181"/>
      <c r="F130" s="138"/>
      <c r="G130" s="116">
        <f>G115+G116-J116</f>
        <v>17389327.20999998</v>
      </c>
      <c r="H130" s="238"/>
      <c r="I130" s="238"/>
      <c r="J130" s="116">
        <f>G115+G116-J116</f>
        <v>17389327.20999998</v>
      </c>
      <c r="K130" s="101"/>
      <c r="L130" s="101"/>
    </row>
    <row r="131" spans="1:12" ht="30.75" customHeight="1">
      <c r="A131" s="47" t="s">
        <v>165</v>
      </c>
      <c r="B131" s="200" t="s">
        <v>159</v>
      </c>
      <c r="C131" s="201"/>
      <c r="D131" s="201"/>
      <c r="E131" s="201"/>
      <c r="F131" s="201"/>
      <c r="G131" s="201"/>
      <c r="H131" s="201"/>
      <c r="I131" s="201"/>
      <c r="J131" s="202"/>
      <c r="K131" s="97"/>
      <c r="L131" s="97"/>
    </row>
    <row r="132" spans="1:12" ht="90">
      <c r="A132" s="38" t="s">
        <v>0</v>
      </c>
      <c r="B132" s="187" t="s">
        <v>1</v>
      </c>
      <c r="C132" s="188"/>
      <c r="D132" s="189"/>
      <c r="E132" s="4" t="s">
        <v>276</v>
      </c>
      <c r="F132" s="4" t="s">
        <v>161</v>
      </c>
      <c r="G132" s="4" t="s">
        <v>160</v>
      </c>
      <c r="H132" s="187" t="s">
        <v>157</v>
      </c>
      <c r="I132" s="189"/>
      <c r="J132" s="4" t="s">
        <v>158</v>
      </c>
      <c r="K132" s="93"/>
      <c r="L132" s="93"/>
    </row>
    <row r="133" spans="1:12" ht="15">
      <c r="A133" s="17" t="s">
        <v>170</v>
      </c>
      <c r="B133" s="183" t="s">
        <v>162</v>
      </c>
      <c r="C133" s="184"/>
      <c r="D133" s="191"/>
      <c r="E133" s="4"/>
      <c r="F133" s="4"/>
      <c r="G133" s="4"/>
      <c r="H133" s="187"/>
      <c r="I133" s="189"/>
      <c r="J133" s="4"/>
      <c r="K133" s="93"/>
      <c r="L133" s="93"/>
    </row>
    <row r="134" spans="1:12" ht="15">
      <c r="A134" s="17" t="s">
        <v>171</v>
      </c>
      <c r="B134" s="187"/>
      <c r="C134" s="188"/>
      <c r="D134" s="189"/>
      <c r="E134" s="12">
        <v>211</v>
      </c>
      <c r="F134" s="12"/>
      <c r="G134" s="12"/>
      <c r="H134" s="187"/>
      <c r="I134" s="189"/>
      <c r="J134" s="29"/>
      <c r="K134" s="96"/>
      <c r="L134" s="96"/>
    </row>
    <row r="135" spans="1:12" ht="15">
      <c r="A135" s="17" t="s">
        <v>172</v>
      </c>
      <c r="B135" s="187"/>
      <c r="C135" s="188"/>
      <c r="D135" s="189"/>
      <c r="E135" s="12">
        <v>212</v>
      </c>
      <c r="F135" s="12"/>
      <c r="G135" s="12"/>
      <c r="H135" s="187"/>
      <c r="I135" s="189"/>
      <c r="J135" s="29"/>
      <c r="K135" s="96"/>
      <c r="L135" s="96"/>
    </row>
    <row r="136" spans="1:12" ht="15">
      <c r="A136" s="17" t="s">
        <v>173</v>
      </c>
      <c r="B136" s="187"/>
      <c r="C136" s="188"/>
      <c r="D136" s="189"/>
      <c r="E136" s="12">
        <v>213</v>
      </c>
      <c r="F136" s="12"/>
      <c r="G136" s="12"/>
      <c r="H136" s="187"/>
      <c r="I136" s="189"/>
      <c r="J136" s="29"/>
      <c r="K136" s="96"/>
      <c r="L136" s="96"/>
    </row>
    <row r="137" spans="1:12" ht="15">
      <c r="A137" s="17" t="s">
        <v>230</v>
      </c>
      <c r="B137" s="187"/>
      <c r="C137" s="188"/>
      <c r="D137" s="189"/>
      <c r="E137" s="12">
        <v>221</v>
      </c>
      <c r="F137" s="12"/>
      <c r="G137" s="12"/>
      <c r="H137" s="187"/>
      <c r="I137" s="189"/>
      <c r="J137" s="29"/>
      <c r="K137" s="96"/>
      <c r="L137" s="96"/>
    </row>
    <row r="138" spans="1:12" ht="15">
      <c r="A138" s="17" t="s">
        <v>231</v>
      </c>
      <c r="B138" s="187"/>
      <c r="C138" s="188"/>
      <c r="D138" s="189"/>
      <c r="E138" s="12">
        <v>222</v>
      </c>
      <c r="F138" s="12"/>
      <c r="G138" s="12"/>
      <c r="H138" s="187"/>
      <c r="I138" s="189"/>
      <c r="J138" s="29"/>
      <c r="K138" s="96"/>
      <c r="L138" s="96"/>
    </row>
    <row r="139" spans="1:12" ht="15">
      <c r="A139" s="17" t="s">
        <v>232</v>
      </c>
      <c r="B139" s="187"/>
      <c r="C139" s="188"/>
      <c r="D139" s="189"/>
      <c r="E139" s="12">
        <v>223</v>
      </c>
      <c r="F139" s="12"/>
      <c r="G139" s="12"/>
      <c r="H139" s="187"/>
      <c r="I139" s="189"/>
      <c r="J139" s="29"/>
      <c r="K139" s="96"/>
      <c r="L139" s="96"/>
    </row>
    <row r="140" spans="1:12" ht="15">
      <c r="A140" s="17" t="s">
        <v>233</v>
      </c>
      <c r="B140" s="187"/>
      <c r="C140" s="188"/>
      <c r="D140" s="189"/>
      <c r="E140" s="12">
        <v>224</v>
      </c>
      <c r="F140" s="12"/>
      <c r="G140" s="12"/>
      <c r="H140" s="187"/>
      <c r="I140" s="189"/>
      <c r="J140" s="29"/>
      <c r="K140" s="96"/>
      <c r="L140" s="96"/>
    </row>
    <row r="141" spans="1:12" ht="15">
      <c r="A141" s="17" t="s">
        <v>234</v>
      </c>
      <c r="B141" s="187"/>
      <c r="C141" s="188"/>
      <c r="D141" s="189"/>
      <c r="E141" s="12">
        <v>225</v>
      </c>
      <c r="F141" s="12"/>
      <c r="G141" s="12"/>
      <c r="H141" s="187"/>
      <c r="I141" s="189"/>
      <c r="J141" s="29"/>
      <c r="K141" s="96"/>
      <c r="L141" s="96"/>
    </row>
    <row r="142" spans="1:12" ht="15">
      <c r="A142" s="17" t="s">
        <v>235</v>
      </c>
      <c r="B142" s="187"/>
      <c r="C142" s="188"/>
      <c r="D142" s="189"/>
      <c r="E142" s="12">
        <v>226</v>
      </c>
      <c r="F142" s="12"/>
      <c r="G142" s="12"/>
      <c r="H142" s="187"/>
      <c r="I142" s="189"/>
      <c r="J142" s="29"/>
      <c r="K142" s="96"/>
      <c r="L142" s="96"/>
    </row>
    <row r="143" spans="1:12" ht="15">
      <c r="A143" s="17" t="s">
        <v>236</v>
      </c>
      <c r="B143" s="187"/>
      <c r="C143" s="188"/>
      <c r="D143" s="189"/>
      <c r="E143" s="12">
        <v>290</v>
      </c>
      <c r="F143" s="12"/>
      <c r="G143" s="12"/>
      <c r="H143" s="187"/>
      <c r="I143" s="189"/>
      <c r="J143" s="29"/>
      <c r="K143" s="96"/>
      <c r="L143" s="96"/>
    </row>
    <row r="144" spans="1:12" ht="15">
      <c r="A144" s="17" t="s">
        <v>237</v>
      </c>
      <c r="B144" s="187"/>
      <c r="C144" s="188"/>
      <c r="D144" s="189"/>
      <c r="E144" s="12">
        <v>310</v>
      </c>
      <c r="F144" s="12"/>
      <c r="G144" s="12"/>
      <c r="H144" s="187"/>
      <c r="I144" s="189"/>
      <c r="J144" s="29"/>
      <c r="K144" s="96"/>
      <c r="L144" s="96"/>
    </row>
    <row r="145" spans="1:12" ht="15">
      <c r="A145" s="17" t="s">
        <v>238</v>
      </c>
      <c r="B145" s="187"/>
      <c r="C145" s="188"/>
      <c r="D145" s="189"/>
      <c r="E145" s="12">
        <v>340</v>
      </c>
      <c r="F145" s="12"/>
      <c r="G145" s="12"/>
      <c r="H145" s="187"/>
      <c r="I145" s="189"/>
      <c r="J145" s="29"/>
      <c r="K145" s="96"/>
      <c r="L145" s="96"/>
    </row>
  </sheetData>
  <sheetProtection/>
  <mergeCells count="233">
    <mergeCell ref="B100:E100"/>
    <mergeCell ref="D23:E23"/>
    <mergeCell ref="D25:E25"/>
    <mergeCell ref="B67:E67"/>
    <mergeCell ref="D24:E24"/>
    <mergeCell ref="B68:E68"/>
    <mergeCell ref="B74:E74"/>
    <mergeCell ref="D55:E55"/>
    <mergeCell ref="D56:E56"/>
    <mergeCell ref="B94:E94"/>
    <mergeCell ref="H31:I31"/>
    <mergeCell ref="D28:E28"/>
    <mergeCell ref="D32:E32"/>
    <mergeCell ref="D30:E30"/>
    <mergeCell ref="D31:E31"/>
    <mergeCell ref="D59:E59"/>
    <mergeCell ref="H50:I50"/>
    <mergeCell ref="H59:J59"/>
    <mergeCell ref="H34:I34"/>
    <mergeCell ref="D35:E35"/>
    <mergeCell ref="L116:L117"/>
    <mergeCell ref="B84:E84"/>
    <mergeCell ref="B85:E85"/>
    <mergeCell ref="K92:L93"/>
    <mergeCell ref="B104:E104"/>
    <mergeCell ref="H111:I111"/>
    <mergeCell ref="B101:E101"/>
    <mergeCell ref="B86:E86"/>
    <mergeCell ref="H90:I90"/>
    <mergeCell ref="B106:E106"/>
    <mergeCell ref="H35:I35"/>
    <mergeCell ref="B60:C60"/>
    <mergeCell ref="H67:I67"/>
    <mergeCell ref="H56:I56"/>
    <mergeCell ref="H54:I54"/>
    <mergeCell ref="H66:I66"/>
    <mergeCell ref="H65:I65"/>
    <mergeCell ref="H60:J60"/>
    <mergeCell ref="H53:J53"/>
    <mergeCell ref="B53:B54"/>
    <mergeCell ref="B136:D136"/>
    <mergeCell ref="B135:D135"/>
    <mergeCell ref="B133:D133"/>
    <mergeCell ref="B134:D134"/>
    <mergeCell ref="B131:J131"/>
    <mergeCell ref="B76:E76"/>
    <mergeCell ref="B80:E80"/>
    <mergeCell ref="B81:E81"/>
    <mergeCell ref="B82:E82"/>
    <mergeCell ref="B83:E83"/>
    <mergeCell ref="H28:I28"/>
    <mergeCell ref="H32:I32"/>
    <mergeCell ref="H29:I29"/>
    <mergeCell ref="H27:I27"/>
    <mergeCell ref="B36:J36"/>
    <mergeCell ref="D27:E27"/>
    <mergeCell ref="D34:E34"/>
    <mergeCell ref="D33:E33"/>
    <mergeCell ref="D29:E29"/>
    <mergeCell ref="H30:I30"/>
    <mergeCell ref="H33:I33"/>
    <mergeCell ref="B73:E73"/>
    <mergeCell ref="H68:I68"/>
    <mergeCell ref="B38:J38"/>
    <mergeCell ref="B52:J52"/>
    <mergeCell ref="H51:I51"/>
    <mergeCell ref="B49:J49"/>
    <mergeCell ref="H48:I48"/>
    <mergeCell ref="F60:G60"/>
    <mergeCell ref="B66:E66"/>
    <mergeCell ref="H19:I19"/>
    <mergeCell ref="D15:E15"/>
    <mergeCell ref="B8:E8"/>
    <mergeCell ref="B9:E9"/>
    <mergeCell ref="H5:I5"/>
    <mergeCell ref="H8:I8"/>
    <mergeCell ref="H13:I13"/>
    <mergeCell ref="D13:E13"/>
    <mergeCell ref="H16:I16"/>
    <mergeCell ref="H17:I17"/>
    <mergeCell ref="H14:I14"/>
    <mergeCell ref="H15:I15"/>
    <mergeCell ref="D14:E14"/>
    <mergeCell ref="D16:E16"/>
    <mergeCell ref="D17:E17"/>
    <mergeCell ref="H9:I9"/>
    <mergeCell ref="C11:E11"/>
    <mergeCell ref="F11:G11"/>
    <mergeCell ref="H11:J11"/>
    <mergeCell ref="D12:E12"/>
    <mergeCell ref="B145:D145"/>
    <mergeCell ref="B144:D144"/>
    <mergeCell ref="B143:D143"/>
    <mergeCell ref="B142:D142"/>
    <mergeCell ref="B141:D141"/>
    <mergeCell ref="B138:D138"/>
    <mergeCell ref="B139:D139"/>
    <mergeCell ref="B140:D140"/>
    <mergeCell ref="H133:I133"/>
    <mergeCell ref="H110:I110"/>
    <mergeCell ref="B107:E107"/>
    <mergeCell ref="B108:E108"/>
    <mergeCell ref="B110:E110"/>
    <mergeCell ref="B132:D132"/>
    <mergeCell ref="B130:E130"/>
    <mergeCell ref="B117:E117"/>
    <mergeCell ref="B111:E111"/>
    <mergeCell ref="B112:J112"/>
    <mergeCell ref="H145:I145"/>
    <mergeCell ref="H142:I142"/>
    <mergeCell ref="B87:E87"/>
    <mergeCell ref="H57:I57"/>
    <mergeCell ref="D57:E57"/>
    <mergeCell ref="H140:I140"/>
    <mergeCell ref="H132:I132"/>
    <mergeCell ref="H138:I138"/>
    <mergeCell ref="B137:D137"/>
    <mergeCell ref="H134:I134"/>
    <mergeCell ref="B103:E103"/>
    <mergeCell ref="B116:E116"/>
    <mergeCell ref="B75:E75"/>
    <mergeCell ref="H92:I93"/>
    <mergeCell ref="B109:E109"/>
    <mergeCell ref="B78:E78"/>
    <mergeCell ref="B105:E105"/>
    <mergeCell ref="B93:E93"/>
    <mergeCell ref="B79:E79"/>
    <mergeCell ref="H86:I86"/>
    <mergeCell ref="A53:A54"/>
    <mergeCell ref="H114:I114"/>
    <mergeCell ref="B113:E114"/>
    <mergeCell ref="H113:J113"/>
    <mergeCell ref="J92:J93"/>
    <mergeCell ref="H143:I143"/>
    <mergeCell ref="B118:E118"/>
    <mergeCell ref="B119:E119"/>
    <mergeCell ref="H135:I135"/>
    <mergeCell ref="H136:I136"/>
    <mergeCell ref="D60:E60"/>
    <mergeCell ref="D21:E21"/>
    <mergeCell ref="D19:E19"/>
    <mergeCell ref="H18:I18"/>
    <mergeCell ref="H144:I144"/>
    <mergeCell ref="H115:I115"/>
    <mergeCell ref="H139:I139"/>
    <mergeCell ref="H137:I137"/>
    <mergeCell ref="H141:I141"/>
    <mergeCell ref="H21:I21"/>
    <mergeCell ref="H20:I20"/>
    <mergeCell ref="H22:I22"/>
    <mergeCell ref="D22:E22"/>
    <mergeCell ref="D26:E26"/>
    <mergeCell ref="D18:E18"/>
    <mergeCell ref="H23:I23"/>
    <mergeCell ref="D20:E20"/>
    <mergeCell ref="H26:I26"/>
    <mergeCell ref="H24:I24"/>
    <mergeCell ref="H25:I25"/>
    <mergeCell ref="G92:G93"/>
    <mergeCell ref="F89:G89"/>
    <mergeCell ref="B77:E77"/>
    <mergeCell ref="G67:G68"/>
    <mergeCell ref="F67:F68"/>
    <mergeCell ref="A64:A65"/>
    <mergeCell ref="H94:I94"/>
    <mergeCell ref="H91:I91"/>
    <mergeCell ref="B91:E91"/>
    <mergeCell ref="H61:J61"/>
    <mergeCell ref="F61:G61"/>
    <mergeCell ref="F53:G53"/>
    <mergeCell ref="C53:E53"/>
    <mergeCell ref="B58:J58"/>
    <mergeCell ref="F59:G59"/>
    <mergeCell ref="D54:E54"/>
    <mergeCell ref="B59:C59"/>
    <mergeCell ref="H55:I55"/>
    <mergeCell ref="H70:I70"/>
    <mergeCell ref="H71:I71"/>
    <mergeCell ref="B69:E69"/>
    <mergeCell ref="B64:E65"/>
    <mergeCell ref="D61:E61"/>
    <mergeCell ref="B61:C61"/>
    <mergeCell ref="F64:G64"/>
    <mergeCell ref="B62:J62"/>
    <mergeCell ref="A89:A90"/>
    <mergeCell ref="H87:I87"/>
    <mergeCell ref="B88:J88"/>
    <mergeCell ref="H89:J89"/>
    <mergeCell ref="B129:E129"/>
    <mergeCell ref="H130:I130"/>
    <mergeCell ref="B102:E102"/>
    <mergeCell ref="B92:E92"/>
    <mergeCell ref="B89:E90"/>
    <mergeCell ref="F92:F93"/>
    <mergeCell ref="H102:I102"/>
    <mergeCell ref="H108:I108"/>
    <mergeCell ref="H109:I109"/>
    <mergeCell ref="H96:I96"/>
    <mergeCell ref="H103:I103"/>
    <mergeCell ref="H104:I104"/>
    <mergeCell ref="H105:I105"/>
    <mergeCell ref="H106:I106"/>
    <mergeCell ref="H107:I107"/>
    <mergeCell ref="B99:E99"/>
    <mergeCell ref="H99:I99"/>
    <mergeCell ref="H100:I100"/>
    <mergeCell ref="H4:I4"/>
    <mergeCell ref="B7:E7"/>
    <mergeCell ref="H101:I101"/>
    <mergeCell ref="H73:I73"/>
    <mergeCell ref="H69:I69"/>
    <mergeCell ref="B63:J63"/>
    <mergeCell ref="H64:J64"/>
    <mergeCell ref="A113:A114"/>
    <mergeCell ref="F113:G113"/>
    <mergeCell ref="G116:G117"/>
    <mergeCell ref="B115:E115"/>
    <mergeCell ref="H7:I7"/>
    <mergeCell ref="B10:J10"/>
    <mergeCell ref="A11:A12"/>
    <mergeCell ref="B11:B12"/>
    <mergeCell ref="H12:I12"/>
    <mergeCell ref="J24:J25"/>
    <mergeCell ref="A2:J3"/>
    <mergeCell ref="B1:J1"/>
    <mergeCell ref="J116:J117"/>
    <mergeCell ref="I116:I117"/>
    <mergeCell ref="H116:H117"/>
    <mergeCell ref="F116:F117"/>
    <mergeCell ref="A4:A5"/>
    <mergeCell ref="B4:E5"/>
    <mergeCell ref="F4:F5"/>
    <mergeCell ref="G4:G5"/>
  </mergeCells>
  <printOptions horizontalCentered="1"/>
  <pageMargins left="0.1968503937007874" right="0.2362204724409449" top="0.7874015748031497" bottom="0.3937007874015748" header="0.5118110236220472" footer="0.5118110236220472"/>
  <pageSetup fitToHeight="4" horizontalDpi="600" verticalDpi="600" orientation="landscape" paperSize="9" scale="63" r:id="rId1"/>
  <rowBreaks count="2" manualBreakCount="2">
    <brk id="48" max="9" man="1"/>
    <brk id="99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136"/>
  <sheetViews>
    <sheetView view="pageBreakPreview" zoomScale="66" zoomScaleSheetLayoutView="66" zoomScalePageLayoutView="0" workbookViewId="0" topLeftCell="A1">
      <selection activeCell="H5" sqref="H5:I132"/>
    </sheetView>
  </sheetViews>
  <sheetFormatPr defaultColWidth="18.75390625" defaultRowHeight="12.75"/>
  <cols>
    <col min="1" max="1" width="8.625" style="9" customWidth="1"/>
    <col min="2" max="2" width="47.625" style="9" customWidth="1"/>
    <col min="3" max="3" width="18.75390625" style="9" customWidth="1"/>
    <col min="4" max="4" width="15.375" style="9" customWidth="1"/>
    <col min="5" max="5" width="26.125" style="9" customWidth="1"/>
    <col min="6" max="16384" width="18.75390625" style="9" customWidth="1"/>
  </cols>
  <sheetData>
    <row r="1" spans="1:9" ht="15">
      <c r="A1" s="20"/>
      <c r="B1" s="206" t="s">
        <v>11</v>
      </c>
      <c r="C1" s="206"/>
      <c r="D1" s="206"/>
      <c r="E1" s="206"/>
      <c r="F1" s="206"/>
      <c r="G1" s="206"/>
      <c r="H1" s="206"/>
      <c r="I1" s="207"/>
    </row>
    <row r="2" spans="1:9" ht="15">
      <c r="A2" s="33"/>
      <c r="B2" s="208" t="s">
        <v>108</v>
      </c>
      <c r="C2" s="208"/>
      <c r="D2" s="208"/>
      <c r="E2" s="208"/>
      <c r="F2" s="208"/>
      <c r="G2" s="208"/>
      <c r="H2" s="208"/>
      <c r="I2" s="209"/>
    </row>
    <row r="3" spans="1:9" ht="15">
      <c r="A3" s="45" t="s">
        <v>239</v>
      </c>
      <c r="B3" s="200" t="s">
        <v>166</v>
      </c>
      <c r="C3" s="201"/>
      <c r="D3" s="201"/>
      <c r="E3" s="201"/>
      <c r="F3" s="201"/>
      <c r="G3" s="201"/>
      <c r="H3" s="201"/>
      <c r="I3" s="202"/>
    </row>
    <row r="4" spans="1:9" ht="105">
      <c r="A4" s="12" t="s">
        <v>0</v>
      </c>
      <c r="B4" s="182" t="s">
        <v>57</v>
      </c>
      <c r="C4" s="182"/>
      <c r="D4" s="4" t="s">
        <v>593</v>
      </c>
      <c r="E4" s="4" t="s">
        <v>167</v>
      </c>
      <c r="F4" s="12" t="s">
        <v>168</v>
      </c>
      <c r="G4" s="12" t="s">
        <v>169</v>
      </c>
      <c r="H4" s="182" t="s">
        <v>54</v>
      </c>
      <c r="I4" s="182"/>
    </row>
    <row r="5" spans="1:9" ht="57" customHeight="1">
      <c r="A5" s="17" t="s">
        <v>240</v>
      </c>
      <c r="B5" s="183" t="s">
        <v>330</v>
      </c>
      <c r="C5" s="191"/>
      <c r="D5" s="66" t="s">
        <v>272</v>
      </c>
      <c r="E5" s="82">
        <v>291</v>
      </c>
      <c r="F5" s="82">
        <v>380</v>
      </c>
      <c r="G5" s="152">
        <v>0.31</v>
      </c>
      <c r="H5" s="296" t="s">
        <v>686</v>
      </c>
      <c r="I5" s="297"/>
    </row>
    <row r="6" spans="1:9" ht="15" customHeight="1">
      <c r="A6" s="17" t="s">
        <v>241</v>
      </c>
      <c r="B6" s="183" t="s">
        <v>331</v>
      </c>
      <c r="C6" s="191"/>
      <c r="D6" s="66" t="s">
        <v>272</v>
      </c>
      <c r="E6" s="82">
        <v>191</v>
      </c>
      <c r="F6" s="82">
        <v>250</v>
      </c>
      <c r="G6" s="152">
        <v>0.3</v>
      </c>
      <c r="H6" s="298"/>
      <c r="I6" s="299"/>
    </row>
    <row r="7" spans="1:9" ht="15">
      <c r="A7" s="17" t="s">
        <v>242</v>
      </c>
      <c r="B7" s="183" t="s">
        <v>332</v>
      </c>
      <c r="C7" s="191"/>
      <c r="D7" s="66" t="s">
        <v>272</v>
      </c>
      <c r="E7" s="82">
        <v>461</v>
      </c>
      <c r="F7" s="82">
        <v>415</v>
      </c>
      <c r="G7" s="152">
        <v>-0.1</v>
      </c>
      <c r="H7" s="298"/>
      <c r="I7" s="299"/>
    </row>
    <row r="8" spans="1:9" ht="15">
      <c r="A8" s="17" t="s">
        <v>243</v>
      </c>
      <c r="B8" s="183" t="s">
        <v>333</v>
      </c>
      <c r="C8" s="191"/>
      <c r="D8" s="66" t="s">
        <v>272</v>
      </c>
      <c r="E8" s="82">
        <v>184</v>
      </c>
      <c r="F8" s="82">
        <v>196</v>
      </c>
      <c r="G8" s="152">
        <v>0.07</v>
      </c>
      <c r="H8" s="298"/>
      <c r="I8" s="299"/>
    </row>
    <row r="9" spans="1:9" ht="15">
      <c r="A9" s="17" t="s">
        <v>468</v>
      </c>
      <c r="B9" s="183" t="s">
        <v>334</v>
      </c>
      <c r="C9" s="191"/>
      <c r="D9" s="66" t="s">
        <v>272</v>
      </c>
      <c r="E9" s="82">
        <v>145</v>
      </c>
      <c r="F9" s="82">
        <v>155</v>
      </c>
      <c r="G9" s="152">
        <v>0.07</v>
      </c>
      <c r="H9" s="298"/>
      <c r="I9" s="299"/>
    </row>
    <row r="10" spans="1:9" ht="15">
      <c r="A10" s="17" t="s">
        <v>469</v>
      </c>
      <c r="B10" s="183" t="s">
        <v>335</v>
      </c>
      <c r="C10" s="191"/>
      <c r="D10" s="66" t="s">
        <v>272</v>
      </c>
      <c r="E10" s="82">
        <v>219</v>
      </c>
      <c r="F10" s="82">
        <v>230</v>
      </c>
      <c r="G10" s="153">
        <v>0.05</v>
      </c>
      <c r="H10" s="298"/>
      <c r="I10" s="299"/>
    </row>
    <row r="11" spans="1:9" ht="15">
      <c r="A11" s="17" t="s">
        <v>470</v>
      </c>
      <c r="B11" s="183" t="s">
        <v>336</v>
      </c>
      <c r="C11" s="191"/>
      <c r="D11" s="66" t="s">
        <v>272</v>
      </c>
      <c r="E11" s="82">
        <v>149</v>
      </c>
      <c r="F11" s="82">
        <v>238</v>
      </c>
      <c r="G11" s="153">
        <v>0.5</v>
      </c>
      <c r="H11" s="298"/>
      <c r="I11" s="299"/>
    </row>
    <row r="12" spans="1:9" ht="15">
      <c r="A12" s="17" t="s">
        <v>471</v>
      </c>
      <c r="B12" s="183" t="s">
        <v>332</v>
      </c>
      <c r="C12" s="191"/>
      <c r="D12" s="66" t="s">
        <v>272</v>
      </c>
      <c r="E12" s="82">
        <v>389</v>
      </c>
      <c r="F12" s="82">
        <v>273</v>
      </c>
      <c r="G12" s="153">
        <v>-0.3</v>
      </c>
      <c r="H12" s="298"/>
      <c r="I12" s="299"/>
    </row>
    <row r="13" spans="1:9" ht="15">
      <c r="A13" s="17" t="s">
        <v>472</v>
      </c>
      <c r="B13" s="183" t="s">
        <v>337</v>
      </c>
      <c r="C13" s="191"/>
      <c r="D13" s="66" t="s">
        <v>272</v>
      </c>
      <c r="E13" s="82">
        <v>184</v>
      </c>
      <c r="F13" s="82">
        <v>196</v>
      </c>
      <c r="G13" s="153">
        <v>0.07</v>
      </c>
      <c r="H13" s="298"/>
      <c r="I13" s="299"/>
    </row>
    <row r="14" spans="1:9" ht="15">
      <c r="A14" s="17" t="s">
        <v>473</v>
      </c>
      <c r="B14" s="183" t="s">
        <v>338</v>
      </c>
      <c r="C14" s="191"/>
      <c r="D14" s="66" t="s">
        <v>272</v>
      </c>
      <c r="E14" s="82">
        <v>132</v>
      </c>
      <c r="F14" s="82">
        <v>141</v>
      </c>
      <c r="G14" s="153">
        <v>0.07</v>
      </c>
      <c r="H14" s="298"/>
      <c r="I14" s="299"/>
    </row>
    <row r="15" spans="1:9" ht="15">
      <c r="A15" s="17" t="s">
        <v>474</v>
      </c>
      <c r="B15" s="183" t="s">
        <v>332</v>
      </c>
      <c r="C15" s="191"/>
      <c r="D15" s="66" t="s">
        <v>272</v>
      </c>
      <c r="E15" s="82">
        <v>354</v>
      </c>
      <c r="F15" s="82">
        <v>230</v>
      </c>
      <c r="G15" s="154">
        <v>-0.35</v>
      </c>
      <c r="H15" s="298"/>
      <c r="I15" s="299"/>
    </row>
    <row r="16" spans="1:9" ht="15">
      <c r="A16" s="17" t="s">
        <v>475</v>
      </c>
      <c r="B16" s="183" t="s">
        <v>339</v>
      </c>
      <c r="C16" s="191"/>
      <c r="D16" s="66" t="s">
        <v>272</v>
      </c>
      <c r="E16" s="82">
        <v>186</v>
      </c>
      <c r="F16" s="82">
        <v>202</v>
      </c>
      <c r="G16" s="154">
        <v>0.09</v>
      </c>
      <c r="H16" s="298"/>
      <c r="I16" s="299"/>
    </row>
    <row r="17" spans="1:9" ht="15">
      <c r="A17" s="17" t="s">
        <v>476</v>
      </c>
      <c r="B17" s="183" t="s">
        <v>340</v>
      </c>
      <c r="C17" s="191"/>
      <c r="D17" s="66" t="s">
        <v>272</v>
      </c>
      <c r="E17" s="82">
        <v>133</v>
      </c>
      <c r="F17" s="82">
        <v>146</v>
      </c>
      <c r="G17" s="154">
        <v>0.09</v>
      </c>
      <c r="H17" s="298"/>
      <c r="I17" s="299"/>
    </row>
    <row r="18" spans="1:9" ht="15">
      <c r="A18" s="17" t="s">
        <v>477</v>
      </c>
      <c r="B18" s="183" t="s">
        <v>332</v>
      </c>
      <c r="C18" s="191"/>
      <c r="D18" s="66" t="s">
        <v>272</v>
      </c>
      <c r="E18" s="82">
        <v>356</v>
      </c>
      <c r="F18" s="82">
        <v>236</v>
      </c>
      <c r="G18" s="154">
        <v>-0.34</v>
      </c>
      <c r="H18" s="298"/>
      <c r="I18" s="299"/>
    </row>
    <row r="19" spans="1:9" ht="15">
      <c r="A19" s="17" t="s">
        <v>478</v>
      </c>
      <c r="B19" s="183" t="s">
        <v>341</v>
      </c>
      <c r="C19" s="191"/>
      <c r="D19" s="66" t="s">
        <v>272</v>
      </c>
      <c r="E19" s="82">
        <v>313</v>
      </c>
      <c r="F19" s="82">
        <v>262</v>
      </c>
      <c r="G19" s="154">
        <v>-0.17</v>
      </c>
      <c r="H19" s="298"/>
      <c r="I19" s="299"/>
    </row>
    <row r="20" spans="1:9" ht="15">
      <c r="A20" s="17" t="s">
        <v>479</v>
      </c>
      <c r="B20" s="183" t="s">
        <v>342</v>
      </c>
      <c r="C20" s="191"/>
      <c r="D20" s="66" t="s">
        <v>272</v>
      </c>
      <c r="E20" s="82">
        <v>173</v>
      </c>
      <c r="F20" s="82">
        <v>200</v>
      </c>
      <c r="G20" s="154">
        <v>0.15</v>
      </c>
      <c r="H20" s="298"/>
      <c r="I20" s="299"/>
    </row>
    <row r="21" spans="1:9" ht="15">
      <c r="A21" s="17" t="s">
        <v>480</v>
      </c>
      <c r="B21" s="183" t="s">
        <v>332</v>
      </c>
      <c r="C21" s="191"/>
      <c r="D21" s="66" t="s">
        <v>272</v>
      </c>
      <c r="E21" s="82">
        <v>483</v>
      </c>
      <c r="F21" s="82">
        <v>296</v>
      </c>
      <c r="G21" s="154">
        <v>-0.39</v>
      </c>
      <c r="H21" s="298"/>
      <c r="I21" s="299"/>
    </row>
    <row r="22" spans="1:9" ht="15">
      <c r="A22" s="17" t="s">
        <v>481</v>
      </c>
      <c r="B22" s="183" t="s">
        <v>343</v>
      </c>
      <c r="C22" s="191"/>
      <c r="D22" s="66" t="s">
        <v>272</v>
      </c>
      <c r="E22" s="82">
        <v>264</v>
      </c>
      <c r="F22" s="82">
        <v>269</v>
      </c>
      <c r="G22" s="154">
        <v>0.02</v>
      </c>
      <c r="H22" s="298"/>
      <c r="I22" s="299"/>
    </row>
    <row r="23" spans="1:9" ht="15">
      <c r="A23" s="17" t="s">
        <v>482</v>
      </c>
      <c r="B23" s="183" t="s">
        <v>332</v>
      </c>
      <c r="C23" s="191"/>
      <c r="D23" s="66" t="s">
        <v>272</v>
      </c>
      <c r="E23" s="82">
        <v>434</v>
      </c>
      <c r="F23" s="82">
        <v>303</v>
      </c>
      <c r="G23" s="154">
        <v>-0.3</v>
      </c>
      <c r="H23" s="298"/>
      <c r="I23" s="299"/>
    </row>
    <row r="24" spans="1:9" ht="15">
      <c r="A24" s="17" t="s">
        <v>483</v>
      </c>
      <c r="B24" s="183" t="s">
        <v>344</v>
      </c>
      <c r="C24" s="191"/>
      <c r="D24" s="66" t="s">
        <v>272</v>
      </c>
      <c r="E24" s="82">
        <v>369</v>
      </c>
      <c r="F24" s="82">
        <v>425</v>
      </c>
      <c r="G24" s="154">
        <v>0.15</v>
      </c>
      <c r="H24" s="298"/>
      <c r="I24" s="299"/>
    </row>
    <row r="25" spans="1:9" ht="15">
      <c r="A25" s="17" t="s">
        <v>484</v>
      </c>
      <c r="B25" s="183" t="s">
        <v>345</v>
      </c>
      <c r="C25" s="191"/>
      <c r="D25" s="66" t="s">
        <v>272</v>
      </c>
      <c r="E25" s="82">
        <v>249</v>
      </c>
      <c r="F25" s="82">
        <v>370</v>
      </c>
      <c r="G25" s="154">
        <v>0.48</v>
      </c>
      <c r="H25" s="298"/>
      <c r="I25" s="299"/>
    </row>
    <row r="26" spans="1:9" ht="15">
      <c r="A26" s="17" t="s">
        <v>485</v>
      </c>
      <c r="B26" s="183" t="s">
        <v>346</v>
      </c>
      <c r="C26" s="191"/>
      <c r="D26" s="66" t="s">
        <v>272</v>
      </c>
      <c r="E26" s="82">
        <v>249</v>
      </c>
      <c r="F26" s="82">
        <v>438</v>
      </c>
      <c r="G26" s="154">
        <v>0.75</v>
      </c>
      <c r="H26" s="298"/>
      <c r="I26" s="299"/>
    </row>
    <row r="27" spans="1:9" ht="15">
      <c r="A27" s="17" t="s">
        <v>486</v>
      </c>
      <c r="B27" s="183" t="s">
        <v>347</v>
      </c>
      <c r="C27" s="191"/>
      <c r="D27" s="66" t="s">
        <v>272</v>
      </c>
      <c r="E27" s="82">
        <v>178</v>
      </c>
      <c r="F27" s="82">
        <v>330</v>
      </c>
      <c r="G27" s="154">
        <v>0.85</v>
      </c>
      <c r="H27" s="298"/>
      <c r="I27" s="299"/>
    </row>
    <row r="28" spans="1:9" ht="15">
      <c r="A28" s="17" t="s">
        <v>487</v>
      </c>
      <c r="B28" s="183" t="s">
        <v>348</v>
      </c>
      <c r="C28" s="191"/>
      <c r="D28" s="66" t="s">
        <v>272</v>
      </c>
      <c r="E28" s="82" t="s">
        <v>460</v>
      </c>
      <c r="F28" s="82" t="s">
        <v>460</v>
      </c>
      <c r="H28" s="298"/>
      <c r="I28" s="299"/>
    </row>
    <row r="29" spans="1:9" ht="15">
      <c r="A29" s="17" t="s">
        <v>488</v>
      </c>
      <c r="B29" s="183" t="s">
        <v>349</v>
      </c>
      <c r="C29" s="191"/>
      <c r="D29" s="66" t="s">
        <v>272</v>
      </c>
      <c r="E29" s="82">
        <v>374</v>
      </c>
      <c r="F29" s="82">
        <v>386</v>
      </c>
      <c r="G29" s="154">
        <v>0.03</v>
      </c>
      <c r="H29" s="298"/>
      <c r="I29" s="299"/>
    </row>
    <row r="30" spans="1:9" ht="15">
      <c r="A30" s="17" t="s">
        <v>489</v>
      </c>
      <c r="B30" s="183" t="s">
        <v>350</v>
      </c>
      <c r="C30" s="191"/>
      <c r="D30" s="66" t="s">
        <v>272</v>
      </c>
      <c r="E30" s="82">
        <v>244</v>
      </c>
      <c r="F30" s="82">
        <v>250</v>
      </c>
      <c r="G30" s="154">
        <v>0.03</v>
      </c>
      <c r="H30" s="298"/>
      <c r="I30" s="299"/>
    </row>
    <row r="31" spans="1:9" ht="15">
      <c r="A31" s="17" t="s">
        <v>490</v>
      </c>
      <c r="B31" s="183" t="s">
        <v>332</v>
      </c>
      <c r="C31" s="191"/>
      <c r="D31" s="66" t="s">
        <v>272</v>
      </c>
      <c r="E31" s="82">
        <v>544</v>
      </c>
      <c r="F31" s="82">
        <v>420</v>
      </c>
      <c r="G31" s="154">
        <v>-0.23</v>
      </c>
      <c r="H31" s="298"/>
      <c r="I31" s="299"/>
    </row>
    <row r="32" spans="1:9" ht="15">
      <c r="A32" s="17" t="s">
        <v>491</v>
      </c>
      <c r="B32" s="183" t="s">
        <v>351</v>
      </c>
      <c r="C32" s="191"/>
      <c r="D32" s="66" t="s">
        <v>272</v>
      </c>
      <c r="E32" s="82">
        <v>265</v>
      </c>
      <c r="F32" s="82">
        <v>273</v>
      </c>
      <c r="G32" s="154">
        <v>0.03</v>
      </c>
      <c r="H32" s="298"/>
      <c r="I32" s="299"/>
    </row>
    <row r="33" spans="1:9" ht="15">
      <c r="A33" s="17" t="s">
        <v>492</v>
      </c>
      <c r="B33" s="183" t="s">
        <v>352</v>
      </c>
      <c r="C33" s="191"/>
      <c r="D33" s="66" t="s">
        <v>272</v>
      </c>
      <c r="E33" s="82">
        <v>435</v>
      </c>
      <c r="F33" s="82">
        <v>307</v>
      </c>
      <c r="G33" s="154">
        <v>-0.3</v>
      </c>
      <c r="H33" s="298"/>
      <c r="I33" s="299"/>
    </row>
    <row r="34" spans="1:9" ht="15">
      <c r="A34" s="17" t="s">
        <v>493</v>
      </c>
      <c r="B34" s="183" t="s">
        <v>353</v>
      </c>
      <c r="C34" s="191"/>
      <c r="D34" s="66" t="s">
        <v>272</v>
      </c>
      <c r="E34" s="82">
        <v>109</v>
      </c>
      <c r="F34" s="82">
        <v>200</v>
      </c>
      <c r="G34" s="154">
        <v>0.83</v>
      </c>
      <c r="H34" s="298"/>
      <c r="I34" s="299"/>
    </row>
    <row r="35" spans="1:9" ht="15">
      <c r="A35" s="17" t="s">
        <v>494</v>
      </c>
      <c r="B35" s="183" t="s">
        <v>354</v>
      </c>
      <c r="C35" s="191"/>
      <c r="D35" s="66" t="s">
        <v>272</v>
      </c>
      <c r="E35" s="82">
        <v>127</v>
      </c>
      <c r="F35" s="82">
        <v>99</v>
      </c>
      <c r="G35" s="154">
        <v>-0.22</v>
      </c>
      <c r="H35" s="298"/>
      <c r="I35" s="299"/>
    </row>
    <row r="36" spans="1:9" ht="15">
      <c r="A36" s="17" t="s">
        <v>495</v>
      </c>
      <c r="B36" s="183" t="s">
        <v>355</v>
      </c>
      <c r="C36" s="191"/>
      <c r="D36" s="66" t="s">
        <v>272</v>
      </c>
      <c r="E36" s="82"/>
      <c r="F36" s="82"/>
      <c r="H36" s="298"/>
      <c r="I36" s="299"/>
    </row>
    <row r="37" spans="1:9" ht="15">
      <c r="A37" s="17" t="s">
        <v>496</v>
      </c>
      <c r="B37" s="183" t="s">
        <v>356</v>
      </c>
      <c r="C37" s="191"/>
      <c r="D37" s="66" t="s">
        <v>272</v>
      </c>
      <c r="E37" s="82">
        <v>228</v>
      </c>
      <c r="F37" s="82">
        <v>259</v>
      </c>
      <c r="G37" s="154">
        <v>0.13</v>
      </c>
      <c r="H37" s="298"/>
      <c r="I37" s="299"/>
    </row>
    <row r="38" spans="1:9" ht="15">
      <c r="A38" s="17" t="s">
        <v>497</v>
      </c>
      <c r="B38" s="183" t="s">
        <v>357</v>
      </c>
      <c r="C38" s="191"/>
      <c r="D38" s="66" t="s">
        <v>272</v>
      </c>
      <c r="E38" s="82">
        <v>305</v>
      </c>
      <c r="F38" s="82">
        <v>305</v>
      </c>
      <c r="G38" s="9">
        <v>0</v>
      </c>
      <c r="H38" s="298"/>
      <c r="I38" s="299"/>
    </row>
    <row r="39" spans="1:9" ht="15">
      <c r="A39" s="17" t="s">
        <v>498</v>
      </c>
      <c r="B39" s="183" t="s">
        <v>358</v>
      </c>
      <c r="C39" s="191"/>
      <c r="D39" s="66" t="s">
        <v>272</v>
      </c>
      <c r="E39" s="82">
        <v>305</v>
      </c>
      <c r="F39" s="82">
        <v>305</v>
      </c>
      <c r="G39" s="9">
        <v>0</v>
      </c>
      <c r="H39" s="298"/>
      <c r="I39" s="299"/>
    </row>
    <row r="40" spans="1:9" ht="15">
      <c r="A40" s="17" t="s">
        <v>499</v>
      </c>
      <c r="B40" s="183" t="s">
        <v>359</v>
      </c>
      <c r="C40" s="191"/>
      <c r="D40" s="66" t="s">
        <v>272</v>
      </c>
      <c r="E40" s="82" t="s">
        <v>460</v>
      </c>
      <c r="F40" s="82" t="s">
        <v>460</v>
      </c>
      <c r="H40" s="298"/>
      <c r="I40" s="299"/>
    </row>
    <row r="41" spans="1:9" ht="15">
      <c r="A41" s="17" t="s">
        <v>500</v>
      </c>
      <c r="B41" s="183" t="s">
        <v>360</v>
      </c>
      <c r="C41" s="191"/>
      <c r="D41" s="66" t="s">
        <v>272</v>
      </c>
      <c r="E41" s="82">
        <v>228</v>
      </c>
      <c r="F41" s="82">
        <v>179</v>
      </c>
      <c r="G41" s="154">
        <v>-0.12</v>
      </c>
      <c r="H41" s="298"/>
      <c r="I41" s="299"/>
    </row>
    <row r="42" spans="1:9" ht="15">
      <c r="A42" s="17" t="s">
        <v>501</v>
      </c>
      <c r="B42" s="183" t="s">
        <v>361</v>
      </c>
      <c r="C42" s="191"/>
      <c r="D42" s="66" t="s">
        <v>272</v>
      </c>
      <c r="E42" s="82" t="s">
        <v>460</v>
      </c>
      <c r="F42" s="82" t="s">
        <v>460</v>
      </c>
      <c r="H42" s="298"/>
      <c r="I42" s="299"/>
    </row>
    <row r="43" spans="1:9" ht="15">
      <c r="A43" s="17" t="s">
        <v>502</v>
      </c>
      <c r="B43" s="183" t="s">
        <v>362</v>
      </c>
      <c r="C43" s="191"/>
      <c r="D43" s="66" t="s">
        <v>272</v>
      </c>
      <c r="E43" s="82">
        <v>178</v>
      </c>
      <c r="F43" s="82">
        <v>139</v>
      </c>
      <c r="G43" s="154">
        <v>-0.12</v>
      </c>
      <c r="H43" s="298"/>
      <c r="I43" s="299"/>
    </row>
    <row r="44" spans="1:9" ht="15">
      <c r="A44" s="17" t="s">
        <v>503</v>
      </c>
      <c r="B44" s="183" t="s">
        <v>363</v>
      </c>
      <c r="C44" s="191"/>
      <c r="D44" s="66" t="s">
        <v>272</v>
      </c>
      <c r="E44" s="82">
        <v>429</v>
      </c>
      <c r="F44" s="82">
        <v>446</v>
      </c>
      <c r="G44" s="154">
        <v>0.04</v>
      </c>
      <c r="H44" s="298"/>
      <c r="I44" s="299"/>
    </row>
    <row r="45" spans="1:9" ht="15">
      <c r="A45" s="17" t="s">
        <v>504</v>
      </c>
      <c r="B45" s="183" t="s">
        <v>364</v>
      </c>
      <c r="C45" s="191"/>
      <c r="D45" s="66" t="s">
        <v>272</v>
      </c>
      <c r="E45" s="82">
        <v>386</v>
      </c>
      <c r="F45" s="82">
        <v>446</v>
      </c>
      <c r="G45" s="154">
        <v>0.15</v>
      </c>
      <c r="H45" s="298"/>
      <c r="I45" s="299"/>
    </row>
    <row r="46" spans="1:9" ht="15">
      <c r="A46" s="17" t="s">
        <v>505</v>
      </c>
      <c r="B46" s="183" t="s">
        <v>365</v>
      </c>
      <c r="C46" s="191"/>
      <c r="D46" s="66" t="s">
        <v>272</v>
      </c>
      <c r="E46" s="82">
        <v>408</v>
      </c>
      <c r="F46" s="82">
        <v>446</v>
      </c>
      <c r="G46" s="154">
        <v>0.09</v>
      </c>
      <c r="H46" s="298"/>
      <c r="I46" s="299"/>
    </row>
    <row r="47" spans="1:9" ht="15">
      <c r="A47" s="17" t="s">
        <v>506</v>
      </c>
      <c r="B47" s="183" t="s">
        <v>366</v>
      </c>
      <c r="C47" s="191"/>
      <c r="D47" s="66" t="s">
        <v>272</v>
      </c>
      <c r="E47" s="82">
        <v>429</v>
      </c>
      <c r="F47" s="82">
        <v>446</v>
      </c>
      <c r="G47" s="154">
        <v>0.04</v>
      </c>
      <c r="H47" s="298"/>
      <c r="I47" s="299"/>
    </row>
    <row r="48" spans="1:9" ht="15">
      <c r="A48" s="17" t="s">
        <v>507</v>
      </c>
      <c r="B48" s="183" t="s">
        <v>367</v>
      </c>
      <c r="C48" s="191"/>
      <c r="D48" s="66" t="s">
        <v>272</v>
      </c>
      <c r="E48" s="82">
        <v>536</v>
      </c>
      <c r="F48" s="82">
        <v>557</v>
      </c>
      <c r="G48" s="154">
        <v>0.04</v>
      </c>
      <c r="H48" s="298"/>
      <c r="I48" s="299"/>
    </row>
    <row r="49" spans="1:9" ht="15">
      <c r="A49" s="17" t="s">
        <v>508</v>
      </c>
      <c r="B49" s="183" t="s">
        <v>368</v>
      </c>
      <c r="C49" s="191"/>
      <c r="D49" s="66" t="s">
        <v>272</v>
      </c>
      <c r="E49" s="82">
        <v>493</v>
      </c>
      <c r="F49" s="82">
        <v>600</v>
      </c>
      <c r="G49" s="154">
        <v>0.21</v>
      </c>
      <c r="H49" s="298"/>
      <c r="I49" s="299"/>
    </row>
    <row r="50" spans="1:9" ht="15">
      <c r="A50" s="17" t="s">
        <v>509</v>
      </c>
      <c r="B50" s="183" t="s">
        <v>369</v>
      </c>
      <c r="C50" s="191"/>
      <c r="D50" s="66" t="s">
        <v>272</v>
      </c>
      <c r="E50" s="82">
        <v>450</v>
      </c>
      <c r="F50" s="82">
        <v>500</v>
      </c>
      <c r="G50" s="154">
        <v>0.11</v>
      </c>
      <c r="H50" s="298"/>
      <c r="I50" s="299"/>
    </row>
    <row r="51" spans="1:9" ht="15">
      <c r="A51" s="17" t="s">
        <v>510</v>
      </c>
      <c r="B51" s="183" t="s">
        <v>370</v>
      </c>
      <c r="C51" s="191"/>
      <c r="D51" s="66" t="s">
        <v>272</v>
      </c>
      <c r="E51" s="82">
        <v>536</v>
      </c>
      <c r="F51" s="82">
        <v>500</v>
      </c>
      <c r="G51" s="154">
        <v>-0.07</v>
      </c>
      <c r="H51" s="298"/>
      <c r="I51" s="299"/>
    </row>
    <row r="52" spans="1:9" ht="15">
      <c r="A52" s="17" t="s">
        <v>511</v>
      </c>
      <c r="B52" s="183" t="s">
        <v>371</v>
      </c>
      <c r="C52" s="191"/>
      <c r="D52" s="66" t="s">
        <v>272</v>
      </c>
      <c r="E52" s="82">
        <v>322</v>
      </c>
      <c r="F52" s="82">
        <v>500</v>
      </c>
      <c r="G52" s="154">
        <v>0.55</v>
      </c>
      <c r="H52" s="298"/>
      <c r="I52" s="299"/>
    </row>
    <row r="53" spans="1:9" ht="15">
      <c r="A53" s="17" t="s">
        <v>512</v>
      </c>
      <c r="B53" s="302" t="s">
        <v>372</v>
      </c>
      <c r="C53" s="302"/>
      <c r="D53" s="66" t="s">
        <v>272</v>
      </c>
      <c r="E53" s="68">
        <v>429</v>
      </c>
      <c r="F53" s="68">
        <v>429</v>
      </c>
      <c r="G53" s="9">
        <v>0</v>
      </c>
      <c r="H53" s="298"/>
      <c r="I53" s="299"/>
    </row>
    <row r="54" spans="1:9" ht="15">
      <c r="A54" s="17" t="s">
        <v>513</v>
      </c>
      <c r="B54" s="302" t="s">
        <v>373</v>
      </c>
      <c r="C54" s="302"/>
      <c r="D54" s="66" t="s">
        <v>272</v>
      </c>
      <c r="E54" s="68">
        <v>360</v>
      </c>
      <c r="F54" s="68">
        <v>446</v>
      </c>
      <c r="G54" s="154">
        <v>0.23</v>
      </c>
      <c r="H54" s="298"/>
      <c r="I54" s="299"/>
    </row>
    <row r="55" spans="1:9" ht="15">
      <c r="A55" s="17" t="s">
        <v>514</v>
      </c>
      <c r="B55" s="302" t="s">
        <v>374</v>
      </c>
      <c r="C55" s="302"/>
      <c r="D55" s="66" t="s">
        <v>272</v>
      </c>
      <c r="E55" s="68">
        <v>343</v>
      </c>
      <c r="F55" s="68">
        <v>500</v>
      </c>
      <c r="G55" s="154">
        <v>0.45</v>
      </c>
      <c r="H55" s="298"/>
      <c r="I55" s="299"/>
    </row>
    <row r="56" spans="1:9" ht="15">
      <c r="A56" s="17" t="s">
        <v>515</v>
      </c>
      <c r="B56" s="302" t="s">
        <v>375</v>
      </c>
      <c r="C56" s="302"/>
      <c r="D56" s="66" t="s">
        <v>272</v>
      </c>
      <c r="E56" s="68">
        <v>1287</v>
      </c>
      <c r="F56" s="68">
        <v>1287</v>
      </c>
      <c r="G56" s="9">
        <v>0</v>
      </c>
      <c r="H56" s="298"/>
      <c r="I56" s="299"/>
    </row>
    <row r="57" spans="1:9" ht="15">
      <c r="A57" s="17" t="s">
        <v>516</v>
      </c>
      <c r="B57" s="302" t="s">
        <v>376</v>
      </c>
      <c r="C57" s="302"/>
      <c r="D57" s="66" t="s">
        <v>272</v>
      </c>
      <c r="E57" s="68">
        <v>643</v>
      </c>
      <c r="F57" s="68">
        <v>600</v>
      </c>
      <c r="G57" s="154">
        <v>-0.07</v>
      </c>
      <c r="H57" s="298"/>
      <c r="I57" s="299"/>
    </row>
    <row r="58" spans="1:9" ht="15">
      <c r="A58" s="17" t="s">
        <v>517</v>
      </c>
      <c r="B58" s="302" t="s">
        <v>377</v>
      </c>
      <c r="C58" s="302"/>
      <c r="D58" s="66" t="s">
        <v>272</v>
      </c>
      <c r="E58" s="68">
        <v>293</v>
      </c>
      <c r="F58" s="68">
        <v>118</v>
      </c>
      <c r="G58" s="154">
        <v>-0.6</v>
      </c>
      <c r="H58" s="298"/>
      <c r="I58" s="299"/>
    </row>
    <row r="59" spans="1:9" ht="15">
      <c r="A59" s="17" t="s">
        <v>518</v>
      </c>
      <c r="B59" s="302" t="s">
        <v>378</v>
      </c>
      <c r="C59" s="302"/>
      <c r="D59" s="66" t="s">
        <v>272</v>
      </c>
      <c r="E59" s="68">
        <v>293</v>
      </c>
      <c r="F59" s="68">
        <v>118</v>
      </c>
      <c r="G59" s="154">
        <v>-0.6</v>
      </c>
      <c r="H59" s="298"/>
      <c r="I59" s="299"/>
    </row>
    <row r="60" spans="1:9" ht="15">
      <c r="A60" s="17" t="s">
        <v>519</v>
      </c>
      <c r="B60" s="302" t="s">
        <v>379</v>
      </c>
      <c r="C60" s="302"/>
      <c r="D60" s="66" t="s">
        <v>272</v>
      </c>
      <c r="E60" s="68">
        <v>293</v>
      </c>
      <c r="F60" s="68">
        <v>118</v>
      </c>
      <c r="G60" s="154">
        <v>-0.6</v>
      </c>
      <c r="H60" s="298"/>
      <c r="I60" s="299"/>
    </row>
    <row r="61" spans="1:9" ht="15">
      <c r="A61" s="17" t="s">
        <v>520</v>
      </c>
      <c r="B61" s="302" t="s">
        <v>380</v>
      </c>
      <c r="C61" s="302"/>
      <c r="D61" s="66" t="s">
        <v>272</v>
      </c>
      <c r="E61" s="68">
        <v>293</v>
      </c>
      <c r="F61" s="68">
        <v>118</v>
      </c>
      <c r="G61" s="154">
        <v>-0.6</v>
      </c>
      <c r="H61" s="298"/>
      <c r="I61" s="299"/>
    </row>
    <row r="62" spans="1:9" ht="15">
      <c r="A62" s="17" t="s">
        <v>521</v>
      </c>
      <c r="B62" s="302" t="s">
        <v>381</v>
      </c>
      <c r="C62" s="302"/>
      <c r="D62" s="66" t="s">
        <v>272</v>
      </c>
      <c r="E62" s="68">
        <v>293</v>
      </c>
      <c r="F62" s="68">
        <v>118</v>
      </c>
      <c r="G62" s="154">
        <v>-0.6</v>
      </c>
      <c r="H62" s="298"/>
      <c r="I62" s="299"/>
    </row>
    <row r="63" spans="1:9" ht="15">
      <c r="A63" s="17" t="s">
        <v>522</v>
      </c>
      <c r="B63" s="302" t="s">
        <v>382</v>
      </c>
      <c r="C63" s="302"/>
      <c r="D63" s="66" t="s">
        <v>272</v>
      </c>
      <c r="E63" s="68">
        <v>221</v>
      </c>
      <c r="F63" s="68">
        <v>90</v>
      </c>
      <c r="G63" s="154">
        <v>-0.6</v>
      </c>
      <c r="H63" s="298"/>
      <c r="I63" s="299"/>
    </row>
    <row r="64" spans="1:9" ht="15">
      <c r="A64" s="17" t="s">
        <v>523</v>
      </c>
      <c r="B64" s="302" t="s">
        <v>383</v>
      </c>
      <c r="C64" s="302"/>
      <c r="D64" s="66" t="s">
        <v>272</v>
      </c>
      <c r="E64" s="68">
        <v>293</v>
      </c>
      <c r="F64" s="68">
        <v>118</v>
      </c>
      <c r="G64" s="154">
        <v>-0.6</v>
      </c>
      <c r="H64" s="298"/>
      <c r="I64" s="299"/>
    </row>
    <row r="65" spans="1:9" ht="15">
      <c r="A65" s="17" t="s">
        <v>524</v>
      </c>
      <c r="B65" s="302" t="s">
        <v>384</v>
      </c>
      <c r="C65" s="302"/>
      <c r="D65" s="66" t="s">
        <v>272</v>
      </c>
      <c r="E65" s="68">
        <v>293</v>
      </c>
      <c r="F65" s="68">
        <v>62</v>
      </c>
      <c r="G65" s="154">
        <v>-0.79</v>
      </c>
      <c r="H65" s="298"/>
      <c r="I65" s="299"/>
    </row>
    <row r="66" spans="1:9" ht="15">
      <c r="A66" s="17" t="s">
        <v>525</v>
      </c>
      <c r="B66" s="302" t="s">
        <v>385</v>
      </c>
      <c r="C66" s="302"/>
      <c r="D66" s="66" t="s">
        <v>272</v>
      </c>
      <c r="E66" s="68">
        <v>164</v>
      </c>
      <c r="F66" s="68">
        <v>200</v>
      </c>
      <c r="G66" s="154">
        <v>0.22</v>
      </c>
      <c r="H66" s="298"/>
      <c r="I66" s="299"/>
    </row>
    <row r="67" spans="1:9" ht="15">
      <c r="A67" s="17" t="s">
        <v>526</v>
      </c>
      <c r="B67" s="302" t="s">
        <v>386</v>
      </c>
      <c r="C67" s="302"/>
      <c r="D67" s="66" t="s">
        <v>272</v>
      </c>
      <c r="E67" s="68">
        <v>246</v>
      </c>
      <c r="F67" s="68">
        <v>300</v>
      </c>
      <c r="G67" s="154">
        <v>0.22</v>
      </c>
      <c r="H67" s="298"/>
      <c r="I67" s="299"/>
    </row>
    <row r="68" spans="1:9" ht="15">
      <c r="A68" s="17" t="s">
        <v>527</v>
      </c>
      <c r="B68" s="302" t="s">
        <v>387</v>
      </c>
      <c r="C68" s="302"/>
      <c r="D68" s="66" t="s">
        <v>272</v>
      </c>
      <c r="E68" s="68">
        <v>328</v>
      </c>
      <c r="F68" s="68">
        <v>300</v>
      </c>
      <c r="G68" s="154">
        <v>-0.09</v>
      </c>
      <c r="H68" s="298"/>
      <c r="I68" s="299"/>
    </row>
    <row r="69" spans="1:9" ht="15">
      <c r="A69" s="17" t="s">
        <v>528</v>
      </c>
      <c r="B69" s="302" t="s">
        <v>388</v>
      </c>
      <c r="C69" s="302"/>
      <c r="D69" s="66" t="s">
        <v>272</v>
      </c>
      <c r="E69" s="68">
        <v>410</v>
      </c>
      <c r="F69" s="68">
        <v>450</v>
      </c>
      <c r="G69" s="154">
        <v>0.09</v>
      </c>
      <c r="H69" s="298"/>
      <c r="I69" s="299"/>
    </row>
    <row r="70" spans="1:9" ht="15">
      <c r="A70" s="17" t="s">
        <v>529</v>
      </c>
      <c r="B70" s="302" t="s">
        <v>389</v>
      </c>
      <c r="C70" s="302"/>
      <c r="D70" s="66" t="s">
        <v>272</v>
      </c>
      <c r="E70" s="68">
        <v>492</v>
      </c>
      <c r="F70" s="68">
        <v>200</v>
      </c>
      <c r="G70" s="154">
        <v>-0.6</v>
      </c>
      <c r="H70" s="298"/>
      <c r="I70" s="299"/>
    </row>
    <row r="71" spans="1:9" ht="15">
      <c r="A71" s="17" t="s">
        <v>530</v>
      </c>
      <c r="B71" s="302" t="s">
        <v>390</v>
      </c>
      <c r="C71" s="302"/>
      <c r="D71" s="66" t="s">
        <v>272</v>
      </c>
      <c r="E71" s="68">
        <v>212</v>
      </c>
      <c r="F71" s="68">
        <v>232</v>
      </c>
      <c r="G71" s="154">
        <v>0.09</v>
      </c>
      <c r="H71" s="298"/>
      <c r="I71" s="299"/>
    </row>
    <row r="72" spans="1:9" ht="15">
      <c r="A72" s="17" t="s">
        <v>531</v>
      </c>
      <c r="B72" s="302" t="s">
        <v>391</v>
      </c>
      <c r="C72" s="302"/>
      <c r="D72" s="66" t="s">
        <v>272</v>
      </c>
      <c r="E72" s="68">
        <v>302</v>
      </c>
      <c r="F72" s="68">
        <v>252</v>
      </c>
      <c r="G72" s="154">
        <v>-0.17</v>
      </c>
      <c r="H72" s="298"/>
      <c r="I72" s="299"/>
    </row>
    <row r="73" spans="1:9" ht="15">
      <c r="A73" s="17" t="s">
        <v>532</v>
      </c>
      <c r="B73" s="302" t="s">
        <v>392</v>
      </c>
      <c r="C73" s="302"/>
      <c r="D73" s="66" t="s">
        <v>272</v>
      </c>
      <c r="E73" s="68">
        <v>472</v>
      </c>
      <c r="F73" s="68">
        <v>286</v>
      </c>
      <c r="G73" s="154">
        <v>-0.4</v>
      </c>
      <c r="H73" s="298"/>
      <c r="I73" s="299"/>
    </row>
    <row r="74" spans="1:9" ht="15">
      <c r="A74" s="17" t="s">
        <v>533</v>
      </c>
      <c r="B74" s="302" t="s">
        <v>393</v>
      </c>
      <c r="C74" s="302"/>
      <c r="D74" s="66" t="s">
        <v>272</v>
      </c>
      <c r="E74" s="68">
        <v>215</v>
      </c>
      <c r="F74" s="68">
        <v>224</v>
      </c>
      <c r="G74" s="154">
        <v>0.04</v>
      </c>
      <c r="H74" s="298"/>
      <c r="I74" s="299"/>
    </row>
    <row r="75" spans="1:9" ht="15">
      <c r="A75" s="17" t="s">
        <v>534</v>
      </c>
      <c r="B75" s="302" t="s">
        <v>394</v>
      </c>
      <c r="C75" s="302"/>
      <c r="D75" s="66" t="s">
        <v>272</v>
      </c>
      <c r="E75" s="68">
        <v>114</v>
      </c>
      <c r="F75" s="68">
        <v>118</v>
      </c>
      <c r="G75" s="154">
        <v>0.03</v>
      </c>
      <c r="H75" s="298"/>
      <c r="I75" s="299"/>
    </row>
    <row r="76" spans="1:9" ht="15">
      <c r="A76" s="17" t="s">
        <v>535</v>
      </c>
      <c r="B76" s="302" t="s">
        <v>395</v>
      </c>
      <c r="C76" s="302"/>
      <c r="D76" s="66" t="s">
        <v>272</v>
      </c>
      <c r="E76" s="68">
        <v>174</v>
      </c>
      <c r="F76" s="68">
        <v>182</v>
      </c>
      <c r="G76" s="154">
        <v>0.04</v>
      </c>
      <c r="H76" s="298"/>
      <c r="I76" s="299"/>
    </row>
    <row r="77" spans="1:9" ht="15">
      <c r="A77" s="17" t="s">
        <v>536</v>
      </c>
      <c r="B77" s="302" t="s">
        <v>396</v>
      </c>
      <c r="C77" s="302"/>
      <c r="D77" s="66" t="s">
        <v>272</v>
      </c>
      <c r="E77" s="68">
        <v>180</v>
      </c>
      <c r="F77" s="68">
        <v>187</v>
      </c>
      <c r="G77" s="154">
        <v>0.04</v>
      </c>
      <c r="H77" s="298"/>
      <c r="I77" s="299"/>
    </row>
    <row r="78" spans="1:9" ht="15">
      <c r="A78" s="17" t="s">
        <v>537</v>
      </c>
      <c r="B78" s="302" t="s">
        <v>397</v>
      </c>
      <c r="C78" s="302"/>
      <c r="D78" s="66" t="s">
        <v>272</v>
      </c>
      <c r="E78" s="68">
        <v>336</v>
      </c>
      <c r="F78" s="68">
        <v>351</v>
      </c>
      <c r="G78" s="155">
        <v>0.045</v>
      </c>
      <c r="H78" s="298"/>
      <c r="I78" s="299"/>
    </row>
    <row r="79" spans="1:9" ht="15">
      <c r="A79" s="17" t="s">
        <v>538</v>
      </c>
      <c r="B79" s="302" t="s">
        <v>398</v>
      </c>
      <c r="C79" s="302"/>
      <c r="D79" s="66" t="s">
        <v>272</v>
      </c>
      <c r="E79" s="68">
        <v>417</v>
      </c>
      <c r="F79" s="68">
        <v>435</v>
      </c>
      <c r="G79" s="154">
        <v>0.04</v>
      </c>
      <c r="H79" s="298"/>
      <c r="I79" s="299"/>
    </row>
    <row r="80" spans="1:9" ht="15">
      <c r="A80" s="17" t="s">
        <v>539</v>
      </c>
      <c r="B80" s="302" t="s">
        <v>399</v>
      </c>
      <c r="C80" s="302"/>
      <c r="D80" s="66" t="s">
        <v>272</v>
      </c>
      <c r="E80" s="68">
        <v>215</v>
      </c>
      <c r="F80" s="68">
        <v>224</v>
      </c>
      <c r="G80" s="154">
        <v>0.04</v>
      </c>
      <c r="H80" s="298"/>
      <c r="I80" s="299"/>
    </row>
    <row r="81" spans="1:9" ht="15">
      <c r="A81" s="17" t="s">
        <v>540</v>
      </c>
      <c r="B81" s="302" t="s">
        <v>400</v>
      </c>
      <c r="C81" s="302"/>
      <c r="D81" s="66" t="s">
        <v>272</v>
      </c>
      <c r="E81" s="68">
        <v>457</v>
      </c>
      <c r="F81" s="68">
        <v>476</v>
      </c>
      <c r="G81" s="154">
        <v>0.04</v>
      </c>
      <c r="H81" s="298"/>
      <c r="I81" s="299"/>
    </row>
    <row r="82" spans="1:9" ht="15">
      <c r="A82" s="17" t="s">
        <v>541</v>
      </c>
      <c r="B82" s="302" t="s">
        <v>401</v>
      </c>
      <c r="C82" s="302"/>
      <c r="D82" s="66" t="s">
        <v>272</v>
      </c>
      <c r="E82" s="68">
        <v>121</v>
      </c>
      <c r="F82" s="68">
        <v>126</v>
      </c>
      <c r="G82" s="154">
        <v>0.04</v>
      </c>
      <c r="H82" s="298"/>
      <c r="I82" s="299"/>
    </row>
    <row r="83" spans="1:9" ht="15">
      <c r="A83" s="17" t="s">
        <v>542</v>
      </c>
      <c r="B83" s="302" t="s">
        <v>402</v>
      </c>
      <c r="C83" s="302"/>
      <c r="D83" s="66" t="s">
        <v>272</v>
      </c>
      <c r="E83" s="68">
        <v>381</v>
      </c>
      <c r="F83" s="68">
        <v>398</v>
      </c>
      <c r="G83" s="154">
        <v>0.04</v>
      </c>
      <c r="H83" s="298"/>
      <c r="I83" s="299"/>
    </row>
    <row r="84" spans="1:9" ht="15">
      <c r="A84" s="17" t="s">
        <v>543</v>
      </c>
      <c r="B84" s="302" t="s">
        <v>403</v>
      </c>
      <c r="C84" s="302"/>
      <c r="D84" s="66" t="s">
        <v>272</v>
      </c>
      <c r="E84" s="68">
        <v>321</v>
      </c>
      <c r="F84" s="68">
        <v>334</v>
      </c>
      <c r="G84" s="154">
        <v>0.04</v>
      </c>
      <c r="H84" s="298"/>
      <c r="I84" s="299"/>
    </row>
    <row r="85" spans="1:9" ht="15">
      <c r="A85" s="17" t="s">
        <v>544</v>
      </c>
      <c r="B85" s="302" t="s">
        <v>404</v>
      </c>
      <c r="C85" s="302"/>
      <c r="D85" s="66" t="s">
        <v>272</v>
      </c>
      <c r="E85" s="68">
        <v>321</v>
      </c>
      <c r="F85" s="68">
        <v>334</v>
      </c>
      <c r="G85" s="154">
        <v>0.04</v>
      </c>
      <c r="H85" s="298"/>
      <c r="I85" s="299"/>
    </row>
    <row r="86" spans="1:9" ht="15">
      <c r="A86" s="17" t="s">
        <v>545</v>
      </c>
      <c r="B86" s="302" t="s">
        <v>405</v>
      </c>
      <c r="C86" s="302"/>
      <c r="D86" s="66" t="s">
        <v>272</v>
      </c>
      <c r="E86" s="68">
        <v>376</v>
      </c>
      <c r="F86" s="68">
        <v>393</v>
      </c>
      <c r="G86" s="154">
        <v>0.05</v>
      </c>
      <c r="H86" s="298"/>
      <c r="I86" s="299"/>
    </row>
    <row r="87" spans="1:9" ht="15">
      <c r="A87" s="17" t="s">
        <v>546</v>
      </c>
      <c r="B87" s="302" t="s">
        <v>406</v>
      </c>
      <c r="C87" s="302"/>
      <c r="D87" s="66" t="s">
        <v>272</v>
      </c>
      <c r="E87" s="68">
        <v>288</v>
      </c>
      <c r="F87" s="68">
        <v>300</v>
      </c>
      <c r="G87" s="154">
        <v>0.04</v>
      </c>
      <c r="H87" s="298"/>
      <c r="I87" s="299"/>
    </row>
    <row r="88" spans="1:9" ht="15">
      <c r="A88" s="17" t="s">
        <v>547</v>
      </c>
      <c r="B88" s="302" t="s">
        <v>407</v>
      </c>
      <c r="C88" s="302"/>
      <c r="D88" s="66" t="s">
        <v>272</v>
      </c>
      <c r="E88" s="68">
        <v>835</v>
      </c>
      <c r="F88" s="68">
        <v>856</v>
      </c>
      <c r="G88" s="154">
        <v>0.03</v>
      </c>
      <c r="H88" s="298"/>
      <c r="I88" s="299"/>
    </row>
    <row r="89" spans="1:9" ht="15">
      <c r="A89" s="17" t="s">
        <v>548</v>
      </c>
      <c r="B89" s="302" t="s">
        <v>408</v>
      </c>
      <c r="C89" s="302"/>
      <c r="D89" s="66" t="s">
        <v>272</v>
      </c>
      <c r="E89" s="68">
        <v>203</v>
      </c>
      <c r="F89" s="68">
        <v>212</v>
      </c>
      <c r="G89" s="154">
        <v>0.06</v>
      </c>
      <c r="H89" s="298"/>
      <c r="I89" s="299"/>
    </row>
    <row r="90" spans="1:9" ht="15">
      <c r="A90" s="17" t="s">
        <v>549</v>
      </c>
      <c r="B90" s="302" t="s">
        <v>409</v>
      </c>
      <c r="C90" s="302"/>
      <c r="D90" s="66" t="s">
        <v>272</v>
      </c>
      <c r="E90" s="68">
        <v>315</v>
      </c>
      <c r="F90" s="68">
        <v>285</v>
      </c>
      <c r="G90" s="154">
        <v>-0.1</v>
      </c>
      <c r="H90" s="298"/>
      <c r="I90" s="299"/>
    </row>
    <row r="91" spans="1:9" ht="15">
      <c r="A91" s="17" t="s">
        <v>550</v>
      </c>
      <c r="B91" s="302" t="s">
        <v>410</v>
      </c>
      <c r="C91" s="302"/>
      <c r="D91" s="66" t="s">
        <v>272</v>
      </c>
      <c r="E91" s="68">
        <v>158</v>
      </c>
      <c r="F91" s="68">
        <v>160</v>
      </c>
      <c r="G91" s="154">
        <v>0.02</v>
      </c>
      <c r="H91" s="298"/>
      <c r="I91" s="299"/>
    </row>
    <row r="92" spans="1:9" ht="15">
      <c r="A92" s="17" t="s">
        <v>551</v>
      </c>
      <c r="B92" s="302" t="s">
        <v>411</v>
      </c>
      <c r="C92" s="302"/>
      <c r="D92" s="66" t="s">
        <v>272</v>
      </c>
      <c r="E92" s="68">
        <v>158</v>
      </c>
      <c r="F92" s="68">
        <v>137</v>
      </c>
      <c r="G92" s="154">
        <v>-0.14</v>
      </c>
      <c r="H92" s="298"/>
      <c r="I92" s="299"/>
    </row>
    <row r="93" spans="1:9" ht="15">
      <c r="A93" s="17" t="s">
        <v>552</v>
      </c>
      <c r="B93" s="302" t="s">
        <v>412</v>
      </c>
      <c r="C93" s="302"/>
      <c r="D93" s="66" t="s">
        <v>272</v>
      </c>
      <c r="E93" s="68">
        <v>167</v>
      </c>
      <c r="F93" s="68">
        <v>139</v>
      </c>
      <c r="G93" s="154">
        <v>-0.17</v>
      </c>
      <c r="H93" s="298"/>
      <c r="I93" s="299"/>
    </row>
    <row r="94" spans="1:9" ht="15">
      <c r="A94" s="17" t="s">
        <v>553</v>
      </c>
      <c r="B94" s="302" t="s">
        <v>413</v>
      </c>
      <c r="C94" s="302"/>
      <c r="D94" s="66" t="s">
        <v>272</v>
      </c>
      <c r="E94" s="68">
        <v>137</v>
      </c>
      <c r="F94" s="68">
        <v>118</v>
      </c>
      <c r="G94" s="154">
        <v>-0.14</v>
      </c>
      <c r="H94" s="298"/>
      <c r="I94" s="299"/>
    </row>
    <row r="95" spans="1:9" ht="15">
      <c r="A95" s="17" t="s">
        <v>554</v>
      </c>
      <c r="B95" s="302" t="s">
        <v>414</v>
      </c>
      <c r="C95" s="302"/>
      <c r="D95" s="66" t="s">
        <v>272</v>
      </c>
      <c r="E95" s="68">
        <v>76</v>
      </c>
      <c r="F95" s="68">
        <v>84</v>
      </c>
      <c r="G95" s="154">
        <v>0.1</v>
      </c>
      <c r="H95" s="298"/>
      <c r="I95" s="299"/>
    </row>
    <row r="96" spans="1:9" ht="15">
      <c r="A96" s="17" t="s">
        <v>555</v>
      </c>
      <c r="B96" s="302" t="s">
        <v>415</v>
      </c>
      <c r="C96" s="302"/>
      <c r="D96" s="66" t="s">
        <v>272</v>
      </c>
      <c r="E96" s="68">
        <v>115</v>
      </c>
      <c r="F96" s="68">
        <v>97</v>
      </c>
      <c r="G96" s="154">
        <v>-0.16</v>
      </c>
      <c r="H96" s="298"/>
      <c r="I96" s="299"/>
    </row>
    <row r="97" spans="1:9" ht="15">
      <c r="A97" s="17" t="s">
        <v>556</v>
      </c>
      <c r="B97" s="302" t="s">
        <v>416</v>
      </c>
      <c r="C97" s="302"/>
      <c r="D97" s="66" t="s">
        <v>272</v>
      </c>
      <c r="E97" s="68">
        <v>115</v>
      </c>
      <c r="F97" s="68">
        <v>97</v>
      </c>
      <c r="G97" s="154">
        <v>-0.16</v>
      </c>
      <c r="H97" s="298"/>
      <c r="I97" s="299"/>
    </row>
    <row r="98" spans="1:9" ht="15">
      <c r="A98" s="17" t="s">
        <v>557</v>
      </c>
      <c r="B98" s="302" t="s">
        <v>417</v>
      </c>
      <c r="C98" s="302"/>
      <c r="D98" s="66" t="s">
        <v>272</v>
      </c>
      <c r="E98" s="68">
        <v>141</v>
      </c>
      <c r="F98" s="68">
        <v>118</v>
      </c>
      <c r="G98" s="154">
        <v>-0.17</v>
      </c>
      <c r="H98" s="298"/>
      <c r="I98" s="299"/>
    </row>
    <row r="99" spans="1:9" ht="15">
      <c r="A99" s="17" t="s">
        <v>558</v>
      </c>
      <c r="B99" s="302" t="s">
        <v>418</v>
      </c>
      <c r="C99" s="302"/>
      <c r="D99" s="66" t="s">
        <v>272</v>
      </c>
      <c r="E99" s="68">
        <v>179</v>
      </c>
      <c r="F99" s="68">
        <v>150</v>
      </c>
      <c r="G99" s="154">
        <v>-0.17</v>
      </c>
      <c r="H99" s="298"/>
      <c r="I99" s="299"/>
    </row>
    <row r="100" spans="1:9" ht="15">
      <c r="A100" s="17" t="s">
        <v>559</v>
      </c>
      <c r="B100" s="302" t="s">
        <v>419</v>
      </c>
      <c r="C100" s="302"/>
      <c r="D100" s="66" t="s">
        <v>272</v>
      </c>
      <c r="E100" s="68">
        <v>135</v>
      </c>
      <c r="F100" s="68">
        <v>113</v>
      </c>
      <c r="G100" s="154">
        <v>-0.17</v>
      </c>
      <c r="H100" s="298"/>
      <c r="I100" s="299"/>
    </row>
    <row r="101" spans="1:9" ht="15">
      <c r="A101" s="17" t="s">
        <v>560</v>
      </c>
      <c r="B101" s="302" t="s">
        <v>420</v>
      </c>
      <c r="C101" s="302"/>
      <c r="D101" s="66" t="s">
        <v>272</v>
      </c>
      <c r="E101" s="68">
        <v>189</v>
      </c>
      <c r="F101" s="68">
        <v>167</v>
      </c>
      <c r="G101" s="154">
        <v>-0.12</v>
      </c>
      <c r="H101" s="298"/>
      <c r="I101" s="299"/>
    </row>
    <row r="102" spans="1:9" ht="15">
      <c r="A102" s="17" t="s">
        <v>561</v>
      </c>
      <c r="B102" s="302" t="s">
        <v>421</v>
      </c>
      <c r="C102" s="302"/>
      <c r="D102" s="66" t="s">
        <v>272</v>
      </c>
      <c r="E102" s="68">
        <v>189</v>
      </c>
      <c r="F102" s="68">
        <v>158</v>
      </c>
      <c r="G102" s="154">
        <v>-0.17</v>
      </c>
      <c r="H102" s="298"/>
      <c r="I102" s="299"/>
    </row>
    <row r="103" spans="1:9" ht="15">
      <c r="A103" s="17" t="s">
        <v>562</v>
      </c>
      <c r="B103" s="302" t="s">
        <v>422</v>
      </c>
      <c r="C103" s="302"/>
      <c r="D103" s="66" t="s">
        <v>272</v>
      </c>
      <c r="E103" s="68">
        <v>115</v>
      </c>
      <c r="F103" s="68">
        <v>97</v>
      </c>
      <c r="G103" s="154">
        <v>-0.16</v>
      </c>
      <c r="H103" s="298"/>
      <c r="I103" s="299"/>
    </row>
    <row r="104" spans="1:9" ht="15">
      <c r="A104" s="17" t="s">
        <v>563</v>
      </c>
      <c r="B104" s="302" t="s">
        <v>423</v>
      </c>
      <c r="C104" s="302"/>
      <c r="D104" s="66" t="s">
        <v>272</v>
      </c>
      <c r="E104" s="68">
        <v>116</v>
      </c>
      <c r="F104" s="68">
        <v>139</v>
      </c>
      <c r="G104" s="154">
        <v>0.19</v>
      </c>
      <c r="H104" s="298"/>
      <c r="I104" s="299"/>
    </row>
    <row r="105" spans="1:9" ht="15">
      <c r="A105" s="17" t="s">
        <v>564</v>
      </c>
      <c r="B105" s="302" t="s">
        <v>424</v>
      </c>
      <c r="C105" s="302"/>
      <c r="D105" s="66" t="s">
        <v>272</v>
      </c>
      <c r="E105" s="68">
        <v>96</v>
      </c>
      <c r="F105" s="68">
        <v>96</v>
      </c>
      <c r="G105" s="9">
        <v>0</v>
      </c>
      <c r="H105" s="298"/>
      <c r="I105" s="299"/>
    </row>
    <row r="106" spans="1:9" ht="15">
      <c r="A106" s="17" t="s">
        <v>565</v>
      </c>
      <c r="B106" s="302" t="s">
        <v>425</v>
      </c>
      <c r="C106" s="302"/>
      <c r="D106" s="66" t="s">
        <v>272</v>
      </c>
      <c r="E106" s="68">
        <v>96</v>
      </c>
      <c r="F106" s="68">
        <v>96</v>
      </c>
      <c r="G106" s="9">
        <v>0</v>
      </c>
      <c r="H106" s="298"/>
      <c r="I106" s="299"/>
    </row>
    <row r="107" spans="1:9" ht="15">
      <c r="A107" s="17" t="s">
        <v>566</v>
      </c>
      <c r="B107" s="302" t="s">
        <v>426</v>
      </c>
      <c r="C107" s="302"/>
      <c r="D107" s="66" t="s">
        <v>272</v>
      </c>
      <c r="E107" s="68">
        <v>154</v>
      </c>
      <c r="F107" s="68">
        <v>129</v>
      </c>
      <c r="G107" s="154">
        <v>-0.16</v>
      </c>
      <c r="H107" s="298"/>
      <c r="I107" s="299"/>
    </row>
    <row r="108" spans="1:9" ht="15">
      <c r="A108" s="17" t="s">
        <v>567</v>
      </c>
      <c r="B108" s="302" t="s">
        <v>427</v>
      </c>
      <c r="C108" s="302"/>
      <c r="D108" s="66" t="s">
        <v>272</v>
      </c>
      <c r="E108" s="68">
        <v>86</v>
      </c>
      <c r="F108" s="68">
        <v>75</v>
      </c>
      <c r="G108" s="154">
        <v>-0.13</v>
      </c>
      <c r="H108" s="298"/>
      <c r="I108" s="299"/>
    </row>
    <row r="109" spans="1:9" ht="15">
      <c r="A109" s="17" t="s">
        <v>568</v>
      </c>
      <c r="B109" s="302" t="s">
        <v>428</v>
      </c>
      <c r="C109" s="302"/>
      <c r="D109" s="66" t="s">
        <v>272</v>
      </c>
      <c r="E109" s="68">
        <v>83</v>
      </c>
      <c r="F109" s="68">
        <v>73</v>
      </c>
      <c r="G109" s="154">
        <v>-0.12</v>
      </c>
      <c r="H109" s="298"/>
      <c r="I109" s="299"/>
    </row>
    <row r="110" spans="1:9" ht="15">
      <c r="A110" s="17" t="s">
        <v>569</v>
      </c>
      <c r="B110" s="302" t="s">
        <v>429</v>
      </c>
      <c r="C110" s="302"/>
      <c r="D110" s="66" t="s">
        <v>272</v>
      </c>
      <c r="E110" s="68">
        <v>172</v>
      </c>
      <c r="F110" s="68">
        <v>149</v>
      </c>
      <c r="G110" s="154">
        <v>-0.13</v>
      </c>
      <c r="H110" s="298"/>
      <c r="I110" s="299"/>
    </row>
    <row r="111" spans="1:9" ht="15">
      <c r="A111" s="17" t="s">
        <v>570</v>
      </c>
      <c r="B111" s="302" t="s">
        <v>430</v>
      </c>
      <c r="C111" s="302"/>
      <c r="D111" s="66" t="s">
        <v>272</v>
      </c>
      <c r="E111" s="68">
        <v>152</v>
      </c>
      <c r="F111" s="68">
        <v>132</v>
      </c>
      <c r="G111" s="154">
        <v>-0.13</v>
      </c>
      <c r="H111" s="298"/>
      <c r="I111" s="299"/>
    </row>
    <row r="112" spans="1:9" ht="15">
      <c r="A112" s="17" t="s">
        <v>571</v>
      </c>
      <c r="B112" s="302" t="s">
        <v>431</v>
      </c>
      <c r="C112" s="302"/>
      <c r="D112" s="66" t="s">
        <v>272</v>
      </c>
      <c r="E112" s="68">
        <v>355</v>
      </c>
      <c r="F112" s="68">
        <v>324</v>
      </c>
      <c r="G112" s="154">
        <v>-0.05</v>
      </c>
      <c r="H112" s="298"/>
      <c r="I112" s="299"/>
    </row>
    <row r="113" spans="1:9" ht="15">
      <c r="A113" s="17" t="s">
        <v>572</v>
      </c>
      <c r="B113" s="302" t="s">
        <v>432</v>
      </c>
      <c r="C113" s="302"/>
      <c r="D113" s="66" t="s">
        <v>272</v>
      </c>
      <c r="E113" s="68">
        <v>103</v>
      </c>
      <c r="F113" s="68">
        <v>98</v>
      </c>
      <c r="G113" s="154">
        <v>-0.05</v>
      </c>
      <c r="H113" s="298"/>
      <c r="I113" s="299"/>
    </row>
    <row r="114" spans="1:9" ht="15">
      <c r="A114" s="17" t="s">
        <v>573</v>
      </c>
      <c r="B114" s="302" t="s">
        <v>433</v>
      </c>
      <c r="C114" s="302"/>
      <c r="D114" s="66" t="s">
        <v>272</v>
      </c>
      <c r="E114" s="68">
        <v>127</v>
      </c>
      <c r="F114" s="68">
        <v>110</v>
      </c>
      <c r="G114" s="154">
        <v>-0.14</v>
      </c>
      <c r="H114" s="298"/>
      <c r="I114" s="299"/>
    </row>
    <row r="115" spans="1:9" ht="15">
      <c r="A115" s="17" t="s">
        <v>574</v>
      </c>
      <c r="B115" s="302" t="s">
        <v>434</v>
      </c>
      <c r="C115" s="302"/>
      <c r="D115" s="66" t="s">
        <v>272</v>
      </c>
      <c r="E115" s="68">
        <v>271</v>
      </c>
      <c r="F115" s="68">
        <v>232</v>
      </c>
      <c r="G115" s="154">
        <v>-0.14</v>
      </c>
      <c r="H115" s="298"/>
      <c r="I115" s="299"/>
    </row>
    <row r="116" spans="1:9" ht="15">
      <c r="A116" s="17" t="s">
        <v>575</v>
      </c>
      <c r="B116" s="302" t="s">
        <v>435</v>
      </c>
      <c r="C116" s="302"/>
      <c r="D116" s="66" t="s">
        <v>272</v>
      </c>
      <c r="E116" s="68">
        <v>271</v>
      </c>
      <c r="F116" s="68">
        <v>232</v>
      </c>
      <c r="G116" s="154">
        <v>-0.14</v>
      </c>
      <c r="H116" s="298"/>
      <c r="I116" s="299"/>
    </row>
    <row r="117" spans="1:9" ht="15">
      <c r="A117" s="17" t="s">
        <v>576</v>
      </c>
      <c r="B117" s="302" t="s">
        <v>436</v>
      </c>
      <c r="C117" s="302"/>
      <c r="D117" s="66" t="s">
        <v>272</v>
      </c>
      <c r="E117" s="68">
        <v>271</v>
      </c>
      <c r="F117" s="68">
        <v>232</v>
      </c>
      <c r="G117" s="154">
        <v>-0.14</v>
      </c>
      <c r="H117" s="298"/>
      <c r="I117" s="299"/>
    </row>
    <row r="118" spans="1:9" ht="15">
      <c r="A118" s="17" t="s">
        <v>577</v>
      </c>
      <c r="B118" s="302" t="s">
        <v>437</v>
      </c>
      <c r="C118" s="302"/>
      <c r="D118" s="66" t="s">
        <v>272</v>
      </c>
      <c r="E118" s="68">
        <v>275</v>
      </c>
      <c r="F118" s="68">
        <v>235</v>
      </c>
      <c r="G118" s="154">
        <v>-0.14</v>
      </c>
      <c r="H118" s="298"/>
      <c r="I118" s="299"/>
    </row>
    <row r="119" spans="1:9" ht="15">
      <c r="A119" s="17" t="s">
        <v>578</v>
      </c>
      <c r="B119" s="302" t="s">
        <v>438</v>
      </c>
      <c r="C119" s="302"/>
      <c r="D119" s="66" t="s">
        <v>272</v>
      </c>
      <c r="E119" s="68">
        <v>277</v>
      </c>
      <c r="F119" s="68">
        <v>237</v>
      </c>
      <c r="G119" s="154">
        <v>-0.14</v>
      </c>
      <c r="H119" s="298"/>
      <c r="I119" s="299"/>
    </row>
    <row r="120" spans="1:9" ht="15">
      <c r="A120" s="17" t="s">
        <v>579</v>
      </c>
      <c r="B120" s="302" t="s">
        <v>439</v>
      </c>
      <c r="C120" s="302"/>
      <c r="D120" s="66" t="s">
        <v>272</v>
      </c>
      <c r="E120" s="68">
        <v>275</v>
      </c>
      <c r="F120" s="68">
        <v>235</v>
      </c>
      <c r="G120" s="154">
        <v>-0.14</v>
      </c>
      <c r="H120" s="298"/>
      <c r="I120" s="299"/>
    </row>
    <row r="121" spans="1:9" ht="15">
      <c r="A121" s="17" t="s">
        <v>580</v>
      </c>
      <c r="B121" s="302" t="s">
        <v>440</v>
      </c>
      <c r="C121" s="302"/>
      <c r="D121" s="66" t="s">
        <v>272</v>
      </c>
      <c r="E121" s="68">
        <v>280</v>
      </c>
      <c r="F121" s="68">
        <v>240</v>
      </c>
      <c r="G121" s="154">
        <v>-0.14</v>
      </c>
      <c r="H121" s="298"/>
      <c r="I121" s="299"/>
    </row>
    <row r="122" spans="1:9" ht="15">
      <c r="A122" s="17" t="s">
        <v>581</v>
      </c>
      <c r="B122" s="302" t="s">
        <v>441</v>
      </c>
      <c r="C122" s="302"/>
      <c r="D122" s="66" t="s">
        <v>272</v>
      </c>
      <c r="E122" s="68">
        <v>301</v>
      </c>
      <c r="F122" s="68">
        <v>261</v>
      </c>
      <c r="G122" s="154">
        <v>-0.14</v>
      </c>
      <c r="H122" s="298"/>
      <c r="I122" s="299"/>
    </row>
    <row r="123" spans="1:9" ht="15">
      <c r="A123" s="17" t="s">
        <v>582</v>
      </c>
      <c r="B123" s="302" t="s">
        <v>442</v>
      </c>
      <c r="C123" s="302"/>
      <c r="D123" s="66" t="s">
        <v>272</v>
      </c>
      <c r="E123" s="68">
        <v>304</v>
      </c>
      <c r="F123" s="68">
        <v>265</v>
      </c>
      <c r="G123" s="154">
        <v>-0.14</v>
      </c>
      <c r="H123" s="298"/>
      <c r="I123" s="299"/>
    </row>
    <row r="124" spans="1:9" ht="15">
      <c r="A124" s="17" t="s">
        <v>583</v>
      </c>
      <c r="B124" s="302" t="s">
        <v>443</v>
      </c>
      <c r="C124" s="302"/>
      <c r="D124" s="66" t="s">
        <v>272</v>
      </c>
      <c r="E124" s="68">
        <v>281</v>
      </c>
      <c r="F124" s="68">
        <v>242</v>
      </c>
      <c r="G124" s="154">
        <v>-0.14</v>
      </c>
      <c r="H124" s="298"/>
      <c r="I124" s="299"/>
    </row>
    <row r="125" spans="1:9" ht="15">
      <c r="A125" s="17" t="s">
        <v>584</v>
      </c>
      <c r="B125" s="302" t="s">
        <v>444</v>
      </c>
      <c r="C125" s="302"/>
      <c r="D125" s="66" t="s">
        <v>272</v>
      </c>
      <c r="E125" s="68">
        <v>316</v>
      </c>
      <c r="F125" s="68">
        <v>277</v>
      </c>
      <c r="G125" s="154">
        <v>-0.13</v>
      </c>
      <c r="H125" s="298"/>
      <c r="I125" s="299"/>
    </row>
    <row r="126" spans="1:9" ht="15">
      <c r="A126" s="17" t="s">
        <v>585</v>
      </c>
      <c r="B126" s="302" t="s">
        <v>445</v>
      </c>
      <c r="C126" s="302"/>
      <c r="D126" s="66" t="s">
        <v>272</v>
      </c>
      <c r="E126" s="68">
        <v>335</v>
      </c>
      <c r="F126" s="68">
        <v>296</v>
      </c>
      <c r="G126" s="154">
        <v>-0.11</v>
      </c>
      <c r="H126" s="298"/>
      <c r="I126" s="299"/>
    </row>
    <row r="127" spans="1:9" ht="15">
      <c r="A127" s="17" t="s">
        <v>586</v>
      </c>
      <c r="B127" s="302" t="s">
        <v>446</v>
      </c>
      <c r="C127" s="302"/>
      <c r="D127" s="66" t="s">
        <v>272</v>
      </c>
      <c r="E127" s="68">
        <v>335</v>
      </c>
      <c r="F127" s="68">
        <v>296</v>
      </c>
      <c r="G127" s="154">
        <v>-0.11</v>
      </c>
      <c r="H127" s="298"/>
      <c r="I127" s="299"/>
    </row>
    <row r="128" spans="1:9" ht="15">
      <c r="A128" s="17" t="s">
        <v>587</v>
      </c>
      <c r="B128" s="302" t="s">
        <v>447</v>
      </c>
      <c r="C128" s="302"/>
      <c r="D128" s="66" t="s">
        <v>272</v>
      </c>
      <c r="E128" s="68">
        <v>236</v>
      </c>
      <c r="F128" s="68">
        <v>201</v>
      </c>
      <c r="G128" s="154">
        <v>-0.14</v>
      </c>
      <c r="H128" s="298"/>
      <c r="I128" s="299"/>
    </row>
    <row r="129" spans="1:9" ht="15">
      <c r="A129" s="17" t="s">
        <v>588</v>
      </c>
      <c r="B129" s="302" t="s">
        <v>448</v>
      </c>
      <c r="C129" s="302"/>
      <c r="D129" s="66" t="s">
        <v>272</v>
      </c>
      <c r="E129" s="68">
        <v>236</v>
      </c>
      <c r="F129" s="68">
        <v>201</v>
      </c>
      <c r="G129" s="154">
        <v>-0.14</v>
      </c>
      <c r="H129" s="298"/>
      <c r="I129" s="299"/>
    </row>
    <row r="130" spans="1:9" ht="15">
      <c r="A130" s="17" t="s">
        <v>589</v>
      </c>
      <c r="B130" s="302" t="s">
        <v>449</v>
      </c>
      <c r="C130" s="302"/>
      <c r="D130" s="66" t="s">
        <v>272</v>
      </c>
      <c r="E130" s="68">
        <v>262</v>
      </c>
      <c r="F130" s="68">
        <v>222</v>
      </c>
      <c r="G130" s="154">
        <v>-0.14</v>
      </c>
      <c r="H130" s="298"/>
      <c r="I130" s="299"/>
    </row>
    <row r="131" spans="1:9" ht="15">
      <c r="A131" s="17" t="s">
        <v>590</v>
      </c>
      <c r="B131" s="302" t="s">
        <v>450</v>
      </c>
      <c r="C131" s="302"/>
      <c r="D131" s="66" t="s">
        <v>272</v>
      </c>
      <c r="E131" s="68">
        <v>1200</v>
      </c>
      <c r="F131" s="68">
        <v>2125</v>
      </c>
      <c r="G131" s="154">
        <v>0.77</v>
      </c>
      <c r="H131" s="298"/>
      <c r="I131" s="299"/>
    </row>
    <row r="132" spans="1:9" ht="15">
      <c r="A132" s="17" t="s">
        <v>591</v>
      </c>
      <c r="B132" s="302" t="s">
        <v>451</v>
      </c>
      <c r="C132" s="302"/>
      <c r="D132" s="66" t="s">
        <v>272</v>
      </c>
      <c r="E132" s="68">
        <v>80</v>
      </c>
      <c r="F132" s="68">
        <v>85</v>
      </c>
      <c r="G132" s="154">
        <v>0.06</v>
      </c>
      <c r="H132" s="300"/>
      <c r="I132" s="301"/>
    </row>
    <row r="133" spans="1:9" ht="30" customHeight="1">
      <c r="A133" s="17" t="s">
        <v>592</v>
      </c>
      <c r="B133" s="183" t="s">
        <v>680</v>
      </c>
      <c r="C133" s="191"/>
      <c r="D133" s="66" t="s">
        <v>272</v>
      </c>
      <c r="E133" s="68">
        <v>0</v>
      </c>
      <c r="F133" s="68">
        <v>290</v>
      </c>
      <c r="G133" s="154">
        <v>1</v>
      </c>
      <c r="H133" s="303" t="s">
        <v>681</v>
      </c>
      <c r="I133" s="304"/>
    </row>
    <row r="134" spans="1:9" ht="15">
      <c r="A134" s="17" t="s">
        <v>682</v>
      </c>
      <c r="B134" s="183" t="s">
        <v>332</v>
      </c>
      <c r="C134" s="191"/>
      <c r="D134" s="66" t="s">
        <v>272</v>
      </c>
      <c r="E134" s="68">
        <v>0</v>
      </c>
      <c r="F134" s="68">
        <v>325</v>
      </c>
      <c r="G134" s="154">
        <v>1</v>
      </c>
      <c r="H134" s="303" t="s">
        <v>681</v>
      </c>
      <c r="I134" s="304"/>
    </row>
    <row r="135" spans="1:9" ht="15">
      <c r="A135" s="17" t="s">
        <v>683</v>
      </c>
      <c r="B135" s="183" t="s">
        <v>684</v>
      </c>
      <c r="C135" s="191"/>
      <c r="D135" s="66" t="s">
        <v>272</v>
      </c>
      <c r="E135" s="68">
        <v>0</v>
      </c>
      <c r="F135" s="68">
        <v>380</v>
      </c>
      <c r="G135" s="154">
        <v>1</v>
      </c>
      <c r="H135" s="303" t="s">
        <v>681</v>
      </c>
      <c r="I135" s="304"/>
    </row>
    <row r="136" spans="1:9" ht="15">
      <c r="A136" s="17" t="s">
        <v>685</v>
      </c>
      <c r="B136" s="302" t="s">
        <v>452</v>
      </c>
      <c r="C136" s="302"/>
      <c r="D136" s="66" t="s">
        <v>272</v>
      </c>
      <c r="E136" s="68">
        <v>120</v>
      </c>
      <c r="F136" s="68">
        <v>100</v>
      </c>
      <c r="G136" s="154">
        <v>-0.17</v>
      </c>
      <c r="H136" s="187"/>
      <c r="I136" s="189"/>
    </row>
  </sheetData>
  <sheetProtection/>
  <mergeCells count="142">
    <mergeCell ref="B134:C134"/>
    <mergeCell ref="H134:I134"/>
    <mergeCell ref="B135:C135"/>
    <mergeCell ref="H135:I135"/>
    <mergeCell ref="B136:C136"/>
    <mergeCell ref="H136:I136"/>
    <mergeCell ref="B129:C129"/>
    <mergeCell ref="B130:C130"/>
    <mergeCell ref="B131:C131"/>
    <mergeCell ref="B132:C132"/>
    <mergeCell ref="B133:C133"/>
    <mergeCell ref="H133:I133"/>
    <mergeCell ref="B123:C123"/>
    <mergeCell ref="B124:C124"/>
    <mergeCell ref="B125:C125"/>
    <mergeCell ref="B126:C126"/>
    <mergeCell ref="B127:C127"/>
    <mergeCell ref="B128:C128"/>
    <mergeCell ref="B117:C117"/>
    <mergeCell ref="B118:C118"/>
    <mergeCell ref="B119:C119"/>
    <mergeCell ref="B120:C120"/>
    <mergeCell ref="B121:C121"/>
    <mergeCell ref="B122:C122"/>
    <mergeCell ref="B111:C111"/>
    <mergeCell ref="B112:C112"/>
    <mergeCell ref="B113:C113"/>
    <mergeCell ref="B114:C114"/>
    <mergeCell ref="B115:C115"/>
    <mergeCell ref="B116:C116"/>
    <mergeCell ref="B105:C105"/>
    <mergeCell ref="B106:C106"/>
    <mergeCell ref="B107:C107"/>
    <mergeCell ref="B108:C108"/>
    <mergeCell ref="B109:C109"/>
    <mergeCell ref="B110:C110"/>
    <mergeCell ref="B99:C99"/>
    <mergeCell ref="B100:C100"/>
    <mergeCell ref="B101:C101"/>
    <mergeCell ref="B102:C102"/>
    <mergeCell ref="B103:C103"/>
    <mergeCell ref="B104:C104"/>
    <mergeCell ref="B93:C93"/>
    <mergeCell ref="B94:C94"/>
    <mergeCell ref="B95:C95"/>
    <mergeCell ref="B96:C96"/>
    <mergeCell ref="B97:C97"/>
    <mergeCell ref="B98:C98"/>
    <mergeCell ref="B87:C87"/>
    <mergeCell ref="B88:C88"/>
    <mergeCell ref="B89:C89"/>
    <mergeCell ref="B90:C90"/>
    <mergeCell ref="B91:C91"/>
    <mergeCell ref="B92:C92"/>
    <mergeCell ref="B81:C81"/>
    <mergeCell ref="B82:C82"/>
    <mergeCell ref="B83:C83"/>
    <mergeCell ref="B84:C84"/>
    <mergeCell ref="B85:C85"/>
    <mergeCell ref="B86:C86"/>
    <mergeCell ref="B75:C75"/>
    <mergeCell ref="B76:C76"/>
    <mergeCell ref="B77:C77"/>
    <mergeCell ref="B78:C78"/>
    <mergeCell ref="B79:C79"/>
    <mergeCell ref="B80:C80"/>
    <mergeCell ref="B69:C69"/>
    <mergeCell ref="B70:C70"/>
    <mergeCell ref="B71:C71"/>
    <mergeCell ref="B72:C72"/>
    <mergeCell ref="B73:C73"/>
    <mergeCell ref="B74:C74"/>
    <mergeCell ref="B63:C63"/>
    <mergeCell ref="B64:C64"/>
    <mergeCell ref="B65:C65"/>
    <mergeCell ref="B66:C66"/>
    <mergeCell ref="B67:C67"/>
    <mergeCell ref="B68:C68"/>
    <mergeCell ref="B57:C57"/>
    <mergeCell ref="B58:C58"/>
    <mergeCell ref="B59:C59"/>
    <mergeCell ref="B60:C60"/>
    <mergeCell ref="B61:C61"/>
    <mergeCell ref="B62:C62"/>
    <mergeCell ref="B51:C51"/>
    <mergeCell ref="B52:C52"/>
    <mergeCell ref="B53:C53"/>
    <mergeCell ref="B54:C54"/>
    <mergeCell ref="B55:C55"/>
    <mergeCell ref="B56:C56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B9:C9"/>
    <mergeCell ref="B10:C10"/>
    <mergeCell ref="B11:C11"/>
    <mergeCell ref="B12:C12"/>
    <mergeCell ref="B13:C13"/>
    <mergeCell ref="B14:C14"/>
    <mergeCell ref="B1:I1"/>
    <mergeCell ref="B2:I2"/>
    <mergeCell ref="B3:I3"/>
    <mergeCell ref="B4:C4"/>
    <mergeCell ref="H4:I4"/>
    <mergeCell ref="B5:C5"/>
    <mergeCell ref="H5:I132"/>
    <mergeCell ref="B6:C6"/>
    <mergeCell ref="B7:C7"/>
    <mergeCell ref="B8:C8"/>
  </mergeCells>
  <printOptions horizontalCentered="1"/>
  <pageMargins left="0.1968503937007874" right="0.2362204724409449" top="0.7874015748031497" bottom="0.3937007874015748" header="0.5118110236220472" footer="0.5118110236220472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6"/>
  <sheetViews>
    <sheetView view="pageBreakPreview" zoomScale="90" zoomScaleSheetLayoutView="90" zoomScalePageLayoutView="0" workbookViewId="0" topLeftCell="A1">
      <selection activeCell="G16" sqref="G16"/>
    </sheetView>
  </sheetViews>
  <sheetFormatPr defaultColWidth="18.75390625" defaultRowHeight="12.75"/>
  <cols>
    <col min="1" max="1" width="4.375" style="9" customWidth="1"/>
    <col min="2" max="2" width="47.625" style="9" customWidth="1"/>
    <col min="3" max="8" width="18.75390625" style="9" customWidth="1"/>
    <col min="9" max="9" width="28.25390625" style="9" customWidth="1"/>
    <col min="10" max="16384" width="18.75390625" style="9" customWidth="1"/>
  </cols>
  <sheetData>
    <row r="1" spans="1:8" ht="15">
      <c r="A1" s="20"/>
      <c r="B1" s="206" t="s">
        <v>20</v>
      </c>
      <c r="C1" s="206"/>
      <c r="D1" s="206"/>
      <c r="E1" s="206"/>
      <c r="F1" s="206"/>
      <c r="G1" s="206"/>
      <c r="H1" s="207"/>
    </row>
    <row r="2" spans="1:8" ht="15">
      <c r="A2" s="21"/>
      <c r="B2" s="208" t="s">
        <v>174</v>
      </c>
      <c r="C2" s="208"/>
      <c r="D2" s="208"/>
      <c r="E2" s="208"/>
      <c r="F2" s="208"/>
      <c r="G2" s="208"/>
      <c r="H2" s="209"/>
    </row>
    <row r="3" spans="1:8" ht="15">
      <c r="A3" s="185" t="s">
        <v>0</v>
      </c>
      <c r="B3" s="182" t="s">
        <v>1</v>
      </c>
      <c r="C3" s="182"/>
      <c r="D3" s="182"/>
      <c r="E3" s="182"/>
      <c r="F3" s="182" t="s">
        <v>175</v>
      </c>
      <c r="G3" s="182" t="s">
        <v>2</v>
      </c>
      <c r="H3" s="182"/>
    </row>
    <row r="4" spans="1:8" ht="32.25" customHeight="1">
      <c r="A4" s="186"/>
      <c r="B4" s="182"/>
      <c r="C4" s="182"/>
      <c r="D4" s="182"/>
      <c r="E4" s="182"/>
      <c r="F4" s="182"/>
      <c r="G4" s="4" t="s">
        <v>39</v>
      </c>
      <c r="H4" s="4" t="s">
        <v>40</v>
      </c>
    </row>
    <row r="5" spans="1:8" ht="30" customHeight="1">
      <c r="A5" s="17" t="s">
        <v>4</v>
      </c>
      <c r="B5" s="184" t="s">
        <v>21</v>
      </c>
      <c r="C5" s="184"/>
      <c r="D5" s="184"/>
      <c r="E5" s="184"/>
      <c r="F5" s="24" t="s">
        <v>272</v>
      </c>
      <c r="G5" s="116">
        <v>53232458.49</v>
      </c>
      <c r="H5" s="116">
        <v>52112942.49</v>
      </c>
    </row>
    <row r="6" spans="1:8" ht="30" customHeight="1">
      <c r="A6" s="17" t="s">
        <v>5</v>
      </c>
      <c r="B6" s="184" t="s">
        <v>26</v>
      </c>
      <c r="C6" s="184"/>
      <c r="D6" s="184"/>
      <c r="E6" s="184"/>
      <c r="F6" s="24" t="s">
        <v>272</v>
      </c>
      <c r="G6" s="116">
        <v>216700.85</v>
      </c>
      <c r="H6" s="116">
        <v>212112.41</v>
      </c>
    </row>
    <row r="7" spans="1:8" ht="30" customHeight="1">
      <c r="A7" s="17" t="s">
        <v>7</v>
      </c>
      <c r="B7" s="183" t="s">
        <v>27</v>
      </c>
      <c r="C7" s="184"/>
      <c r="D7" s="184"/>
      <c r="E7" s="191"/>
      <c r="F7" s="24" t="s">
        <v>272</v>
      </c>
      <c r="G7" s="116">
        <v>0</v>
      </c>
      <c r="H7" s="116">
        <v>0</v>
      </c>
    </row>
    <row r="8" spans="1:8" ht="30" customHeight="1">
      <c r="A8" s="17" t="s">
        <v>8</v>
      </c>
      <c r="B8" s="183" t="s">
        <v>28</v>
      </c>
      <c r="C8" s="184"/>
      <c r="D8" s="184"/>
      <c r="E8" s="191"/>
      <c r="F8" s="24" t="s">
        <v>272</v>
      </c>
      <c r="G8" s="116">
        <v>8125455.96</v>
      </c>
      <c r="H8" s="116">
        <v>8627992.81</v>
      </c>
    </row>
    <row r="9" spans="1:8" ht="30" customHeight="1">
      <c r="A9" s="17" t="s">
        <v>9</v>
      </c>
      <c r="B9" s="183" t="s">
        <v>29</v>
      </c>
      <c r="C9" s="184"/>
      <c r="D9" s="184"/>
      <c r="E9" s="191"/>
      <c r="F9" s="24" t="s">
        <v>272</v>
      </c>
      <c r="G9" s="116">
        <v>0</v>
      </c>
      <c r="H9" s="116">
        <v>0</v>
      </c>
    </row>
    <row r="10" spans="1:8" ht="30" customHeight="1">
      <c r="A10" s="17" t="s">
        <v>12</v>
      </c>
      <c r="B10" s="183" t="s">
        <v>30</v>
      </c>
      <c r="C10" s="184"/>
      <c r="D10" s="184"/>
      <c r="E10" s="191"/>
      <c r="F10" s="24" t="s">
        <v>272</v>
      </c>
      <c r="G10" s="116">
        <v>0</v>
      </c>
      <c r="H10" s="116">
        <v>0</v>
      </c>
    </row>
    <row r="11" spans="1:10" ht="51.75" customHeight="1">
      <c r="A11" s="17" t="s">
        <v>13</v>
      </c>
      <c r="B11" s="183" t="s">
        <v>31</v>
      </c>
      <c r="C11" s="184"/>
      <c r="D11" s="184"/>
      <c r="E11" s="191"/>
      <c r="F11" s="24" t="s">
        <v>273</v>
      </c>
      <c r="G11" s="4">
        <v>4851</v>
      </c>
      <c r="H11" s="139">
        <v>4851</v>
      </c>
      <c r="I11" s="114"/>
      <c r="J11" s="115"/>
    </row>
    <row r="12" spans="1:10" ht="61.5" customHeight="1">
      <c r="A12" s="17" t="s">
        <v>14</v>
      </c>
      <c r="B12" s="183" t="s">
        <v>32</v>
      </c>
      <c r="C12" s="184"/>
      <c r="D12" s="184"/>
      <c r="E12" s="191"/>
      <c r="F12" s="24" t="s">
        <v>273</v>
      </c>
      <c r="G12" s="4">
        <v>29.3</v>
      </c>
      <c r="H12" s="4">
        <v>29.3</v>
      </c>
      <c r="I12" s="114"/>
      <c r="J12" s="115"/>
    </row>
    <row r="13" spans="1:8" ht="30" customHeight="1">
      <c r="A13" s="17" t="s">
        <v>15</v>
      </c>
      <c r="B13" s="183" t="s">
        <v>33</v>
      </c>
      <c r="C13" s="184"/>
      <c r="D13" s="184"/>
      <c r="E13" s="191"/>
      <c r="F13" s="24" t="s">
        <v>273</v>
      </c>
      <c r="G13" s="4">
        <v>0</v>
      </c>
      <c r="H13" s="4">
        <v>0</v>
      </c>
    </row>
    <row r="14" spans="1:8" ht="30" customHeight="1">
      <c r="A14" s="17" t="s">
        <v>16</v>
      </c>
      <c r="B14" s="183" t="s">
        <v>34</v>
      </c>
      <c r="C14" s="184"/>
      <c r="D14" s="184"/>
      <c r="E14" s="191"/>
      <c r="F14" s="24" t="s">
        <v>274</v>
      </c>
      <c r="G14" s="4">
        <v>10</v>
      </c>
      <c r="H14" s="139">
        <v>12</v>
      </c>
    </row>
    <row r="15" spans="1:8" ht="30" customHeight="1">
      <c r="A15" s="17" t="s">
        <v>22</v>
      </c>
      <c r="B15" s="183" t="s">
        <v>35</v>
      </c>
      <c r="C15" s="184"/>
      <c r="D15" s="184"/>
      <c r="E15" s="191"/>
      <c r="F15" s="24" t="s">
        <v>272</v>
      </c>
      <c r="G15" s="4">
        <v>88332.95</v>
      </c>
      <c r="H15" s="139">
        <v>25777.03</v>
      </c>
    </row>
    <row r="16" spans="1:8" ht="15">
      <c r="A16" s="17"/>
      <c r="B16" s="200" t="s">
        <v>198</v>
      </c>
      <c r="C16" s="201"/>
      <c r="D16" s="201"/>
      <c r="E16" s="202"/>
      <c r="F16" s="24"/>
      <c r="G16" s="24"/>
      <c r="H16" s="4"/>
    </row>
    <row r="17" spans="1:8" ht="30" customHeight="1">
      <c r="A17" s="17" t="s">
        <v>23</v>
      </c>
      <c r="B17" s="183" t="s">
        <v>36</v>
      </c>
      <c r="C17" s="184"/>
      <c r="D17" s="184"/>
      <c r="E17" s="191"/>
      <c r="F17" s="24" t="s">
        <v>272</v>
      </c>
      <c r="G17" s="24" t="s">
        <v>99</v>
      </c>
      <c r="H17" s="4">
        <v>0</v>
      </c>
    </row>
    <row r="18" spans="1:8" ht="30" customHeight="1">
      <c r="A18" s="17" t="s">
        <v>24</v>
      </c>
      <c r="B18" s="183" t="s">
        <v>37</v>
      </c>
      <c r="C18" s="184"/>
      <c r="D18" s="184"/>
      <c r="E18" s="191"/>
      <c r="F18" s="24" t="s">
        <v>272</v>
      </c>
      <c r="G18" s="24" t="s">
        <v>99</v>
      </c>
      <c r="H18" s="4">
        <v>0</v>
      </c>
    </row>
    <row r="19" spans="1:8" ht="30" customHeight="1">
      <c r="A19" s="17" t="s">
        <v>25</v>
      </c>
      <c r="B19" s="183" t="s">
        <v>38</v>
      </c>
      <c r="C19" s="184"/>
      <c r="D19" s="184"/>
      <c r="E19" s="191"/>
      <c r="F19" s="24" t="s">
        <v>272</v>
      </c>
      <c r="G19" s="24" t="s">
        <v>99</v>
      </c>
      <c r="H19" s="116">
        <v>5011562.53</v>
      </c>
    </row>
    <row r="20" spans="6:8" ht="15">
      <c r="F20" s="9" t="s">
        <v>633</v>
      </c>
      <c r="H20" s="70" t="s">
        <v>281</v>
      </c>
    </row>
    <row r="22" spans="1:8" ht="15" customHeight="1">
      <c r="A22" s="10"/>
      <c r="B22" s="305" t="s">
        <v>282</v>
      </c>
      <c r="C22" s="305"/>
      <c r="D22" s="305"/>
      <c r="E22" s="305"/>
      <c r="F22" s="305"/>
      <c r="G22" s="305"/>
      <c r="H22" s="305"/>
    </row>
    <row r="23" spans="1:7" ht="15">
      <c r="A23" s="10"/>
      <c r="B23" s="10"/>
      <c r="C23" s="10"/>
      <c r="D23" s="10"/>
      <c r="E23" s="10"/>
      <c r="F23" s="10"/>
      <c r="G23" s="10"/>
    </row>
    <row r="24" spans="1:7" ht="15">
      <c r="A24" s="10"/>
      <c r="B24" s="10"/>
      <c r="C24" s="10"/>
      <c r="D24" s="10"/>
      <c r="E24" s="10"/>
      <c r="F24" s="10"/>
      <c r="G24" s="10"/>
    </row>
    <row r="25" spans="1:7" ht="15">
      <c r="A25" s="10"/>
      <c r="B25" s="10"/>
      <c r="C25" s="10"/>
      <c r="D25" s="10"/>
      <c r="E25" s="10"/>
      <c r="F25" s="10"/>
      <c r="G25" s="10"/>
    </row>
    <row r="26" spans="1:7" ht="15">
      <c r="A26" s="10"/>
      <c r="B26" s="10"/>
      <c r="C26" s="10"/>
      <c r="D26" s="10"/>
      <c r="E26" s="10"/>
      <c r="F26" s="10"/>
      <c r="G26" s="10"/>
    </row>
  </sheetData>
  <sheetProtection/>
  <mergeCells count="22">
    <mergeCell ref="B22:H22"/>
    <mergeCell ref="B9:E9"/>
    <mergeCell ref="B18:E18"/>
    <mergeCell ref="B17:E17"/>
    <mergeCell ref="B14:E14"/>
    <mergeCell ref="B15:E15"/>
    <mergeCell ref="A3:A4"/>
    <mergeCell ref="B3:E4"/>
    <mergeCell ref="B16:E16"/>
    <mergeCell ref="B13:E13"/>
    <mergeCell ref="B5:E5"/>
    <mergeCell ref="F3:F4"/>
    <mergeCell ref="B12:E12"/>
    <mergeCell ref="B8:E8"/>
    <mergeCell ref="B1:H1"/>
    <mergeCell ref="B2:H2"/>
    <mergeCell ref="B6:E6"/>
    <mergeCell ref="B7:E7"/>
    <mergeCell ref="B10:E10"/>
    <mergeCell ref="B19:E19"/>
    <mergeCell ref="B11:E11"/>
    <mergeCell ref="G3:H3"/>
  </mergeCells>
  <printOptions horizontalCentered="1"/>
  <pageMargins left="0.1968503937007874" right="0.2362204724409449" top="0.7874015748031497" bottom="0.3937007874015748" header="0.5118110236220472" footer="0.5118110236220472"/>
  <pageSetup horizontalDpi="600" verticalDpi="600" orientation="landscape" paperSize="9" scale="75" r:id="rId1"/>
  <colBreaks count="1" manualBreakCount="1">
    <brk id="9" max="2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andrey vyborov</cp:lastModifiedBy>
  <cp:lastPrinted>2017-03-23T11:30:20Z</cp:lastPrinted>
  <dcterms:created xsi:type="dcterms:W3CDTF">2010-05-19T10:50:44Z</dcterms:created>
  <dcterms:modified xsi:type="dcterms:W3CDTF">2017-04-07T06:34:00Z</dcterms:modified>
  <cp:category/>
  <cp:version/>
  <cp:contentType/>
  <cp:contentStatus/>
</cp:coreProperties>
</file>